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INFORMACION PUBLICA DE OFICIO EDITABLE MES DE ABRIL 2023\Articulo 10\rr hh miguel\numer 3 y 4\numeral 4-articulo 10\"/>
    </mc:Choice>
  </mc:AlternateContent>
  <bookViews>
    <workbookView xWindow="0" yWindow="0" windowWidth="28800" windowHeight="10935" tabRatio="638" firstSheet="4" activeTab="4"/>
  </bookViews>
  <sheets>
    <sheet name="NOMINA" sheetId="13" state="hidden" r:id="rId1"/>
    <sheet name="Nomina sin complemento" sheetId="21" state="hidden" r:id="rId2"/>
    <sheet name="Nomina Rudy plazas vacantes" sheetId="20" state="hidden" r:id="rId3"/>
    <sheet name="sin complemento " sheetId="18" state="hidden" r:id="rId4"/>
    <sheet name="Hoja1" sheetId="37" r:id="rId5"/>
  </sheets>
  <definedNames>
    <definedName name="_xlnm._FilterDatabase" localSheetId="4" hidden="1">Hoja1!$A$8:$TSQ$68</definedName>
    <definedName name="_xlnm.Print_Titles" localSheetId="4">Hoja1!$8:$8</definedName>
    <definedName name="_xlnm.Print_Titles" localSheetId="0">NOMINA!$2:$3</definedName>
    <definedName name="_xlnm.Print_Titles" localSheetId="2">'Nomina Rudy plazas vacantes'!$2:$3</definedName>
    <definedName name="_xlnm.Print_Titles" localSheetId="1">'Nomina sin complemento'!$2:$3</definedName>
    <definedName name="_xlnm.Print_Titles" localSheetId="3">'sin complemento '!$2:$3</definedName>
  </definedNames>
  <calcPr calcId="152511"/>
</workbook>
</file>

<file path=xl/calcChain.xml><?xml version="1.0" encoding="utf-8"?>
<calcChain xmlns="http://schemas.openxmlformats.org/spreadsheetml/2006/main">
  <c r="R38" i="37" l="1"/>
  <c r="R71" i="37"/>
  <c r="R66" i="37" l="1"/>
  <c r="R67" i="37" s="1"/>
  <c r="R63" i="37"/>
  <c r="H67" i="37"/>
  <c r="I67" i="37"/>
  <c r="J67" i="37"/>
  <c r="K67" i="37"/>
  <c r="L67" i="37"/>
  <c r="M67" i="37"/>
  <c r="O67" i="37"/>
  <c r="P67" i="37"/>
  <c r="Q67" i="37"/>
  <c r="G67" i="37"/>
  <c r="R133" i="37"/>
  <c r="H134" i="37"/>
  <c r="I134" i="37"/>
  <c r="J134" i="37"/>
  <c r="K134" i="37"/>
  <c r="L134" i="37"/>
  <c r="M134" i="37"/>
  <c r="O134" i="37"/>
  <c r="P134" i="37"/>
  <c r="Q134" i="37"/>
  <c r="G134" i="37"/>
  <c r="R76" i="37"/>
  <c r="H73" i="37" l="1"/>
  <c r="I73" i="37"/>
  <c r="J73" i="37"/>
  <c r="K73" i="37"/>
  <c r="L73" i="37"/>
  <c r="M73" i="37"/>
  <c r="O73" i="37"/>
  <c r="P73" i="37"/>
  <c r="Q73" i="37"/>
  <c r="G73" i="37"/>
  <c r="H52" i="37"/>
  <c r="I52" i="37"/>
  <c r="J52" i="37"/>
  <c r="K52" i="37"/>
  <c r="L52" i="37"/>
  <c r="M52" i="37"/>
  <c r="O52" i="37"/>
  <c r="P52" i="37"/>
  <c r="Q52" i="37"/>
  <c r="G52" i="37"/>
  <c r="H49" i="37"/>
  <c r="I49" i="37"/>
  <c r="J49" i="37"/>
  <c r="K49" i="37"/>
  <c r="L49" i="37"/>
  <c r="M49" i="37"/>
  <c r="O49" i="37"/>
  <c r="P49" i="37"/>
  <c r="Q49" i="37"/>
  <c r="G49" i="37"/>
  <c r="H44" i="37"/>
  <c r="I44" i="37"/>
  <c r="J44" i="37"/>
  <c r="K44" i="37"/>
  <c r="L44" i="37"/>
  <c r="M44" i="37"/>
  <c r="O44" i="37"/>
  <c r="P44" i="37"/>
  <c r="Q44" i="37"/>
  <c r="G44" i="37"/>
  <c r="H40" i="37"/>
  <c r="I40" i="37"/>
  <c r="J40" i="37"/>
  <c r="K40" i="37"/>
  <c r="L40" i="37"/>
  <c r="M40" i="37"/>
  <c r="O40" i="37"/>
  <c r="P40" i="37"/>
  <c r="Q40" i="37"/>
  <c r="G40" i="37"/>
  <c r="I32" i="37"/>
  <c r="K32" i="37"/>
  <c r="L32" i="37"/>
  <c r="O32" i="37"/>
  <c r="P32" i="37"/>
  <c r="Q32" i="37"/>
  <c r="H16" i="37"/>
  <c r="I16" i="37"/>
  <c r="J16" i="37"/>
  <c r="K16" i="37"/>
  <c r="L16" i="37"/>
  <c r="M16" i="37"/>
  <c r="O16" i="37"/>
  <c r="P16" i="37"/>
  <c r="Q16" i="37"/>
  <c r="G16" i="37"/>
  <c r="H12" i="37"/>
  <c r="I12" i="37"/>
  <c r="J12" i="37"/>
  <c r="K12" i="37"/>
  <c r="L12" i="37"/>
  <c r="M12" i="37"/>
  <c r="O12" i="37"/>
  <c r="P12" i="37"/>
  <c r="Q12" i="37"/>
  <c r="H130" i="37" l="1"/>
  <c r="I130" i="37"/>
  <c r="J130" i="37"/>
  <c r="K130" i="37"/>
  <c r="L130" i="37"/>
  <c r="M130" i="37"/>
  <c r="O130" i="37"/>
  <c r="P130" i="37"/>
  <c r="Q130" i="37"/>
  <c r="I125" i="37"/>
  <c r="J125" i="37"/>
  <c r="K125" i="37"/>
  <c r="L125" i="37"/>
  <c r="O125" i="37"/>
  <c r="P125" i="37"/>
  <c r="Q125" i="37"/>
  <c r="H118" i="37"/>
  <c r="I118" i="37"/>
  <c r="J118" i="37"/>
  <c r="K118" i="37"/>
  <c r="L118" i="37"/>
  <c r="M118" i="37"/>
  <c r="O118" i="37"/>
  <c r="P118" i="37"/>
  <c r="Q118" i="37"/>
  <c r="H113" i="37"/>
  <c r="I113" i="37"/>
  <c r="J113" i="37"/>
  <c r="K113" i="37"/>
  <c r="L113" i="37"/>
  <c r="M113" i="37"/>
  <c r="O113" i="37"/>
  <c r="P113" i="37"/>
  <c r="Q113" i="37"/>
  <c r="H105" i="37"/>
  <c r="I105" i="37"/>
  <c r="J105" i="37"/>
  <c r="K105" i="37"/>
  <c r="L105" i="37"/>
  <c r="M105" i="37"/>
  <c r="O105" i="37"/>
  <c r="P105" i="37"/>
  <c r="Q105" i="37"/>
  <c r="H99" i="37"/>
  <c r="I99" i="37"/>
  <c r="J99" i="37"/>
  <c r="K99" i="37"/>
  <c r="L99" i="37"/>
  <c r="M99" i="37"/>
  <c r="O99" i="37"/>
  <c r="P99" i="37"/>
  <c r="Q99" i="37"/>
  <c r="H94" i="37"/>
  <c r="I94" i="37"/>
  <c r="J94" i="37"/>
  <c r="K94" i="37"/>
  <c r="L94" i="37"/>
  <c r="M94" i="37"/>
  <c r="O94" i="37"/>
  <c r="P94" i="37"/>
  <c r="Q94" i="37"/>
  <c r="H89" i="37"/>
  <c r="I89" i="37"/>
  <c r="J89" i="37"/>
  <c r="K89" i="37"/>
  <c r="L89" i="37"/>
  <c r="M89" i="37"/>
  <c r="O89" i="37"/>
  <c r="P89" i="37"/>
  <c r="Q89" i="37"/>
  <c r="H83" i="37"/>
  <c r="I83" i="37"/>
  <c r="J83" i="37"/>
  <c r="K83" i="37"/>
  <c r="L83" i="37"/>
  <c r="M83" i="37"/>
  <c r="O83" i="37"/>
  <c r="P83" i="37"/>
  <c r="Q83" i="37"/>
  <c r="H78" i="37"/>
  <c r="I78" i="37"/>
  <c r="J78" i="37"/>
  <c r="K78" i="37"/>
  <c r="L78" i="37"/>
  <c r="M78" i="37"/>
  <c r="O78" i="37"/>
  <c r="P78" i="37"/>
  <c r="Q78" i="37"/>
  <c r="H64" i="37"/>
  <c r="I64" i="37"/>
  <c r="J64" i="37"/>
  <c r="K64" i="37"/>
  <c r="L64" i="37"/>
  <c r="M64" i="37"/>
  <c r="O64" i="37"/>
  <c r="P64" i="37"/>
  <c r="Q64" i="37"/>
  <c r="H60" i="37"/>
  <c r="I60" i="37"/>
  <c r="J60" i="37"/>
  <c r="K60" i="37"/>
  <c r="L60" i="37"/>
  <c r="M60" i="37"/>
  <c r="O60" i="37"/>
  <c r="P60" i="37"/>
  <c r="Q60" i="37"/>
  <c r="H55" i="37"/>
  <c r="I55" i="37"/>
  <c r="J55" i="37"/>
  <c r="K55" i="37"/>
  <c r="L55" i="37"/>
  <c r="M55" i="37"/>
  <c r="O55" i="37"/>
  <c r="P55" i="37"/>
  <c r="Q55" i="37"/>
  <c r="R14" i="37"/>
  <c r="R15" i="37"/>
  <c r="R18" i="37"/>
  <c r="R19" i="37"/>
  <c r="R20" i="37"/>
  <c r="R21" i="37"/>
  <c r="R22" i="37"/>
  <c r="R23" i="37"/>
  <c r="R24" i="37"/>
  <c r="R25" i="37"/>
  <c r="R26" i="37"/>
  <c r="R27" i="37"/>
  <c r="R29" i="37"/>
  <c r="R30" i="37"/>
  <c r="R31" i="37"/>
  <c r="R34" i="37"/>
  <c r="R35" i="37"/>
  <c r="R36" i="37"/>
  <c r="R37" i="37"/>
  <c r="R39" i="37"/>
  <c r="R42" i="37"/>
  <c r="R43" i="37"/>
  <c r="R46" i="37"/>
  <c r="R47" i="37"/>
  <c r="R48" i="37"/>
  <c r="R51" i="37"/>
  <c r="R52" i="37" s="1"/>
  <c r="R54" i="37"/>
  <c r="R55" i="37" s="1"/>
  <c r="R57" i="37"/>
  <c r="R58" i="37"/>
  <c r="R59" i="37"/>
  <c r="R62" i="37"/>
  <c r="R72" i="37"/>
  <c r="R73" i="37" s="1"/>
  <c r="R75" i="37"/>
  <c r="R77" i="37"/>
  <c r="R80" i="37"/>
  <c r="R81" i="37"/>
  <c r="R82" i="37"/>
  <c r="R85" i="37"/>
  <c r="R86" i="37"/>
  <c r="R87" i="37"/>
  <c r="R88" i="37"/>
  <c r="R91" i="37"/>
  <c r="R92" i="37"/>
  <c r="R93" i="37"/>
  <c r="R96" i="37"/>
  <c r="R97" i="37"/>
  <c r="R98" i="37"/>
  <c r="R101" i="37"/>
  <c r="R102" i="37"/>
  <c r="R103" i="37"/>
  <c r="R104" i="37"/>
  <c r="R107" i="37"/>
  <c r="R108" i="37"/>
  <c r="R109" i="37"/>
  <c r="R110" i="37"/>
  <c r="R111" i="37"/>
  <c r="R112" i="37"/>
  <c r="R115" i="37"/>
  <c r="R116" i="37"/>
  <c r="R117" i="37"/>
  <c r="R120" i="37"/>
  <c r="R121" i="37"/>
  <c r="R122" i="37"/>
  <c r="R124" i="37"/>
  <c r="R127" i="37"/>
  <c r="R128" i="37"/>
  <c r="R129" i="37"/>
  <c r="R132" i="37"/>
  <c r="R134" i="37" s="1"/>
  <c r="R11" i="37"/>
  <c r="R10" i="37"/>
  <c r="R44" i="37" l="1"/>
  <c r="R49" i="37"/>
  <c r="R16" i="37"/>
  <c r="R40" i="37"/>
  <c r="R60" i="37"/>
  <c r="R118" i="37"/>
  <c r="R130" i="37"/>
  <c r="R83" i="37"/>
  <c r="R113" i="37"/>
  <c r="R105" i="37"/>
  <c r="R99" i="37"/>
  <c r="R94" i="37"/>
  <c r="R89" i="37"/>
  <c r="R78" i="37"/>
  <c r="R64" i="37"/>
  <c r="G113" i="37"/>
  <c r="G55" i="37"/>
  <c r="R9" i="37"/>
  <c r="R12" i="37" s="1"/>
  <c r="G60" i="37" l="1"/>
  <c r="G130" i="37"/>
  <c r="G118" i="37"/>
  <c r="G105" i="37"/>
  <c r="G99" i="37"/>
  <c r="G94" i="37"/>
  <c r="G89" i="37"/>
  <c r="G83" i="37"/>
  <c r="G78" i="37"/>
  <c r="G64" i="37"/>
  <c r="G12" i="37"/>
  <c r="M28" i="37" l="1"/>
  <c r="M32" i="37" s="1"/>
  <c r="J28" i="37"/>
  <c r="J32" i="37" s="1"/>
  <c r="H28" i="37"/>
  <c r="H32" i="37" s="1"/>
  <c r="G28" i="37"/>
  <c r="G32" i="37" s="1"/>
  <c r="R28" i="37" l="1"/>
  <c r="R32" i="37" s="1"/>
  <c r="G123" i="37" l="1"/>
  <c r="H123" i="37"/>
  <c r="H125" i="37" s="1"/>
  <c r="M123" i="37"/>
  <c r="M125" i="37" s="1"/>
  <c r="G125" i="37" l="1"/>
  <c r="R123" i="37"/>
  <c r="R125" i="37" s="1"/>
  <c r="U93" i="21"/>
  <c r="A108" i="21"/>
  <c r="G103" i="21"/>
  <c r="G101" i="21"/>
  <c r="G100" i="21"/>
  <c r="G97" i="21"/>
  <c r="G96" i="21"/>
  <c r="G95" i="21"/>
  <c r="R91" i="21"/>
  <c r="R92" i="21" s="1"/>
  <c r="N91" i="21"/>
  <c r="N92" i="21" s="1"/>
  <c r="M91" i="21"/>
  <c r="M92" i="21" s="1"/>
  <c r="L91" i="21"/>
  <c r="L92" i="21" s="1"/>
  <c r="K91" i="21"/>
  <c r="K92" i="21" s="1"/>
  <c r="J91" i="21"/>
  <c r="J92" i="21" s="1"/>
  <c r="I91" i="21"/>
  <c r="I92" i="21" s="1"/>
  <c r="H91" i="21"/>
  <c r="H92" i="21" s="1"/>
  <c r="O90" i="21"/>
  <c r="Q90" i="21" s="1"/>
  <c r="O89" i="21"/>
  <c r="P89" i="21" s="1"/>
  <c r="O88" i="21"/>
  <c r="Q88" i="21" s="1"/>
  <c r="O87" i="21"/>
  <c r="P87" i="21" s="1"/>
  <c r="O86" i="21"/>
  <c r="Q86" i="21" s="1"/>
  <c r="O85" i="21"/>
  <c r="P85" i="21" s="1"/>
  <c r="O84" i="21"/>
  <c r="Q84" i="21" s="1"/>
  <c r="O83" i="21"/>
  <c r="P83" i="21" s="1"/>
  <c r="O82" i="21"/>
  <c r="Q82" i="21" s="1"/>
  <c r="O81" i="21"/>
  <c r="P81" i="21" s="1"/>
  <c r="O80" i="21"/>
  <c r="Q80" i="21" s="1"/>
  <c r="O79" i="21"/>
  <c r="P79" i="21" s="1"/>
  <c r="O78" i="21"/>
  <c r="Q78" i="21" s="1"/>
  <c r="O77" i="21"/>
  <c r="P77" i="21" s="1"/>
  <c r="O76" i="21"/>
  <c r="Q76" i="21" s="1"/>
  <c r="O75" i="21"/>
  <c r="P75" i="21" s="1"/>
  <c r="O74" i="21"/>
  <c r="Q74" i="21" s="1"/>
  <c r="O73" i="21"/>
  <c r="P73" i="21" s="1"/>
  <c r="O72" i="21"/>
  <c r="Q72" i="21" s="1"/>
  <c r="O71" i="21"/>
  <c r="P71" i="21" s="1"/>
  <c r="O70" i="21"/>
  <c r="Q70" i="21" s="1"/>
  <c r="O69" i="21"/>
  <c r="P69" i="21" s="1"/>
  <c r="O68" i="21"/>
  <c r="Q68" i="21" s="1"/>
  <c r="O67" i="21"/>
  <c r="P67" i="21" s="1"/>
  <c r="O66" i="21"/>
  <c r="Q66" i="21" s="1"/>
  <c r="O65" i="21"/>
  <c r="P65" i="21" s="1"/>
  <c r="O64" i="21"/>
  <c r="Q64" i="21" s="1"/>
  <c r="O63" i="21"/>
  <c r="P63" i="21" s="1"/>
  <c r="O62" i="21"/>
  <c r="Q62" i="21" s="1"/>
  <c r="O61" i="21"/>
  <c r="P61" i="21" s="1"/>
  <c r="O60" i="21"/>
  <c r="Q60" i="21" s="1"/>
  <c r="O59" i="21"/>
  <c r="P59" i="21" s="1"/>
  <c r="O58" i="21"/>
  <c r="Q58" i="21" s="1"/>
  <c r="O57" i="21"/>
  <c r="O56" i="21"/>
  <c r="Q56" i="21" s="1"/>
  <c r="O55" i="21"/>
  <c r="P55" i="21" s="1"/>
  <c r="O54" i="21"/>
  <c r="Q54" i="21" s="1"/>
  <c r="O53" i="21"/>
  <c r="P53" i="21" s="1"/>
  <c r="O52" i="21"/>
  <c r="Q52" i="21" s="1"/>
  <c r="O51" i="21"/>
  <c r="P51" i="21" s="1"/>
  <c r="O50" i="21"/>
  <c r="O49" i="21"/>
  <c r="P49" i="21" s="1"/>
  <c r="O48" i="21"/>
  <c r="Q48" i="21" s="1"/>
  <c r="O47" i="21"/>
  <c r="P47" i="21" s="1"/>
  <c r="O46" i="21"/>
  <c r="Q46" i="21" s="1"/>
  <c r="O45" i="21"/>
  <c r="P45" i="21" s="1"/>
  <c r="O44" i="21"/>
  <c r="Q44" i="21" s="1"/>
  <c r="O43" i="21"/>
  <c r="P43" i="21" s="1"/>
  <c r="O42" i="21"/>
  <c r="Q42" i="21" s="1"/>
  <c r="O41" i="21"/>
  <c r="P41" i="21" s="1"/>
  <c r="O40" i="21"/>
  <c r="Q40" i="21" s="1"/>
  <c r="O39" i="21"/>
  <c r="P39" i="21" s="1"/>
  <c r="O38" i="21"/>
  <c r="Q38" i="21" s="1"/>
  <c r="O37" i="21"/>
  <c r="P37" i="21" s="1"/>
  <c r="O36" i="21"/>
  <c r="Q36" i="21" s="1"/>
  <c r="O35" i="21"/>
  <c r="P35" i="21" s="1"/>
  <c r="O34" i="21"/>
  <c r="Q34" i="21" s="1"/>
  <c r="O33" i="21"/>
  <c r="P33" i="21" s="1"/>
  <c r="O32" i="21"/>
  <c r="Q32" i="21" s="1"/>
  <c r="O31" i="21"/>
  <c r="P31" i="21" s="1"/>
  <c r="O30" i="21"/>
  <c r="Q30" i="21" s="1"/>
  <c r="O29" i="21"/>
  <c r="C107" i="21" s="1"/>
  <c r="D107" i="21" s="1"/>
  <c r="O28" i="21"/>
  <c r="Q28" i="21" s="1"/>
  <c r="O27" i="21"/>
  <c r="P27" i="21" s="1"/>
  <c r="E106" i="21" s="1"/>
  <c r="F106" i="21" s="1"/>
  <c r="O26" i="21"/>
  <c r="C105" i="21" s="1"/>
  <c r="D105" i="21" s="1"/>
  <c r="O25" i="21"/>
  <c r="P25" i="21" s="1"/>
  <c r="E104" i="21" s="1"/>
  <c r="F104" i="21" s="1"/>
  <c r="O24" i="21"/>
  <c r="Q24" i="21" s="1"/>
  <c r="O23" i="21"/>
  <c r="P23" i="21" s="1"/>
  <c r="O22" i="21"/>
  <c r="Q22" i="21" s="1"/>
  <c r="O21" i="21"/>
  <c r="P21" i="21" s="1"/>
  <c r="O20" i="21"/>
  <c r="O19" i="21"/>
  <c r="C98" i="21" s="1"/>
  <c r="D98" i="21" s="1"/>
  <c r="O18" i="21"/>
  <c r="O17" i="21"/>
  <c r="O16" i="21"/>
  <c r="Q16" i="21" s="1"/>
  <c r="O15" i="21"/>
  <c r="P15" i="21" s="1"/>
  <c r="O14" i="21"/>
  <c r="Q14" i="21" s="1"/>
  <c r="O13" i="21"/>
  <c r="P13" i="21" s="1"/>
  <c r="O12" i="21"/>
  <c r="Q12" i="21" s="1"/>
  <c r="O11" i="21"/>
  <c r="P11" i="21" s="1"/>
  <c r="O10" i="21"/>
  <c r="Q10" i="21" s="1"/>
  <c r="O9" i="21"/>
  <c r="P9" i="21" s="1"/>
  <c r="O8" i="21"/>
  <c r="Q8" i="21" s="1"/>
  <c r="O7" i="21"/>
  <c r="P7" i="21" s="1"/>
  <c r="O6" i="21"/>
  <c r="Q6" i="21" s="1"/>
  <c r="O5" i="21"/>
  <c r="P5" i="21" s="1"/>
  <c r="O4" i="21"/>
  <c r="W58" i="20"/>
  <c r="K48" i="20"/>
  <c r="L48" i="20"/>
  <c r="M48" i="20"/>
  <c r="O48" i="20"/>
  <c r="Q48" i="20"/>
  <c r="S48" i="20"/>
  <c r="X48" i="20"/>
  <c r="I48" i="20"/>
  <c r="K44" i="20"/>
  <c r="L44" i="20"/>
  <c r="M44" i="20"/>
  <c r="O44" i="20"/>
  <c r="Q44" i="20"/>
  <c r="S44" i="20"/>
  <c r="X44" i="20"/>
  <c r="I44" i="20"/>
  <c r="X42" i="20"/>
  <c r="K42" i="20"/>
  <c r="L42" i="20"/>
  <c r="M42" i="20"/>
  <c r="O42" i="20"/>
  <c r="Q42" i="20"/>
  <c r="S42" i="20"/>
  <c r="I42" i="20"/>
  <c r="K39" i="20"/>
  <c r="L39" i="20"/>
  <c r="M39" i="20"/>
  <c r="O39" i="20"/>
  <c r="Q39" i="20"/>
  <c r="S39" i="20"/>
  <c r="X39" i="20"/>
  <c r="I39" i="20"/>
  <c r="K36" i="20"/>
  <c r="L36" i="20"/>
  <c r="M36" i="20"/>
  <c r="O36" i="20"/>
  <c r="Q36" i="20"/>
  <c r="S36" i="20"/>
  <c r="X36" i="20"/>
  <c r="I36" i="20"/>
  <c r="K32" i="20"/>
  <c r="L32" i="20"/>
  <c r="M32" i="20"/>
  <c r="O32" i="20"/>
  <c r="Q32" i="20"/>
  <c r="S32" i="20"/>
  <c r="X32" i="20"/>
  <c r="I32" i="20"/>
  <c r="K30" i="20"/>
  <c r="L30" i="20"/>
  <c r="M30" i="20"/>
  <c r="O30" i="20"/>
  <c r="Q30" i="20"/>
  <c r="S30" i="20"/>
  <c r="X30" i="20"/>
  <c r="I30" i="20"/>
  <c r="K28" i="20"/>
  <c r="L28" i="20"/>
  <c r="M28" i="20"/>
  <c r="O28" i="20"/>
  <c r="Q28" i="20"/>
  <c r="S28" i="20"/>
  <c r="X28" i="20"/>
  <c r="I28" i="20"/>
  <c r="K25" i="20"/>
  <c r="L25" i="20"/>
  <c r="M25" i="20"/>
  <c r="O25" i="20"/>
  <c r="Q25" i="20"/>
  <c r="S25" i="20"/>
  <c r="X25" i="20"/>
  <c r="I25" i="20"/>
  <c r="I23" i="20"/>
  <c r="I19" i="20"/>
  <c r="K23" i="20"/>
  <c r="L23" i="20"/>
  <c r="M23" i="20"/>
  <c r="O23" i="20"/>
  <c r="Q23" i="20"/>
  <c r="S23" i="20"/>
  <c r="X23" i="20"/>
  <c r="N17" i="20"/>
  <c r="N13" i="20"/>
  <c r="N16" i="20"/>
  <c r="K19" i="20"/>
  <c r="L19" i="20"/>
  <c r="M19" i="20"/>
  <c r="O19" i="20"/>
  <c r="Q19" i="20"/>
  <c r="S19" i="20"/>
  <c r="X19" i="20"/>
  <c r="X15" i="20"/>
  <c r="U4" i="20"/>
  <c r="V4" i="20" s="1"/>
  <c r="K15" i="20"/>
  <c r="L15" i="20"/>
  <c r="M15" i="20"/>
  <c r="O15" i="20"/>
  <c r="Q15" i="20"/>
  <c r="S15" i="20"/>
  <c r="I15" i="20"/>
  <c r="T47" i="20"/>
  <c r="T41" i="20"/>
  <c r="T35" i="20"/>
  <c r="T22" i="20"/>
  <c r="T18" i="20"/>
  <c r="T14" i="20"/>
  <c r="U46" i="20"/>
  <c r="W46" i="20" s="1"/>
  <c r="T46" i="20"/>
  <c r="R46" i="20"/>
  <c r="P46" i="20"/>
  <c r="N46" i="20"/>
  <c r="J46" i="20"/>
  <c r="U45" i="20"/>
  <c r="W45" i="20" s="1"/>
  <c r="T45" i="20"/>
  <c r="R45" i="20"/>
  <c r="P45" i="20"/>
  <c r="N45" i="20"/>
  <c r="J45" i="20"/>
  <c r="U43" i="20"/>
  <c r="W43" i="20" s="1"/>
  <c r="W44" i="20" s="1"/>
  <c r="T43" i="20"/>
  <c r="T44" i="20" s="1"/>
  <c r="R43" i="20"/>
  <c r="R44" i="20" s="1"/>
  <c r="P43" i="20"/>
  <c r="P44" i="20" s="1"/>
  <c r="N43" i="20"/>
  <c r="N44" i="20" s="1"/>
  <c r="J43" i="20"/>
  <c r="J44" i="20" s="1"/>
  <c r="U40" i="20"/>
  <c r="W40" i="20" s="1"/>
  <c r="W42" i="20" s="1"/>
  <c r="T40" i="20"/>
  <c r="T42" i="20" s="1"/>
  <c r="R40" i="20"/>
  <c r="R42" i="20" s="1"/>
  <c r="P40" i="20"/>
  <c r="P42" i="20" s="1"/>
  <c r="N40" i="20"/>
  <c r="N42" i="20" s="1"/>
  <c r="J40" i="20"/>
  <c r="J42" i="20" s="1"/>
  <c r="U38" i="20"/>
  <c r="W38" i="20" s="1"/>
  <c r="T38" i="20"/>
  <c r="R38" i="20"/>
  <c r="P38" i="20"/>
  <c r="N38" i="20"/>
  <c r="J38" i="20"/>
  <c r="U37" i="20"/>
  <c r="W37" i="20" s="1"/>
  <c r="T37" i="20"/>
  <c r="R37" i="20"/>
  <c r="P37" i="20"/>
  <c r="N37" i="20"/>
  <c r="J37" i="20"/>
  <c r="U34" i="20"/>
  <c r="W34" i="20" s="1"/>
  <c r="T34" i="20"/>
  <c r="R34" i="20"/>
  <c r="P34" i="20"/>
  <c r="N34" i="20"/>
  <c r="J34" i="20"/>
  <c r="U33" i="20"/>
  <c r="W33" i="20" s="1"/>
  <c r="T33" i="20"/>
  <c r="R33" i="20"/>
  <c r="P33" i="20"/>
  <c r="N33" i="20"/>
  <c r="J33" i="20"/>
  <c r="U31" i="20"/>
  <c r="V31" i="20" s="1"/>
  <c r="V32" i="20" s="1"/>
  <c r="T31" i="20"/>
  <c r="T32" i="20" s="1"/>
  <c r="R31" i="20"/>
  <c r="R32" i="20" s="1"/>
  <c r="P31" i="20"/>
  <c r="P32" i="20" s="1"/>
  <c r="N31" i="20"/>
  <c r="N32" i="20" s="1"/>
  <c r="J31" i="20"/>
  <c r="J32" i="20" s="1"/>
  <c r="U29" i="20"/>
  <c r="V29" i="20" s="1"/>
  <c r="V30" i="20" s="1"/>
  <c r="T29" i="20"/>
  <c r="T30" i="20" s="1"/>
  <c r="R29" i="20"/>
  <c r="R30" i="20" s="1"/>
  <c r="P29" i="20"/>
  <c r="P30" i="20" s="1"/>
  <c r="N29" i="20"/>
  <c r="N30" i="20" s="1"/>
  <c r="J29" i="20"/>
  <c r="J30" i="20" s="1"/>
  <c r="U26" i="20"/>
  <c r="V26" i="20" s="1"/>
  <c r="V28" i="20" s="1"/>
  <c r="T26" i="20"/>
  <c r="T28" i="20" s="1"/>
  <c r="R26" i="20"/>
  <c r="R28" i="20" s="1"/>
  <c r="P26" i="20"/>
  <c r="P28" i="20" s="1"/>
  <c r="N26" i="20"/>
  <c r="N28" i="20" s="1"/>
  <c r="J26" i="20"/>
  <c r="J28" i="20" s="1"/>
  <c r="U24" i="20"/>
  <c r="V24" i="20" s="1"/>
  <c r="V25" i="20" s="1"/>
  <c r="T24" i="20"/>
  <c r="T25" i="20" s="1"/>
  <c r="R24" i="20"/>
  <c r="R25" i="20" s="1"/>
  <c r="P24" i="20"/>
  <c r="P25" i="20" s="1"/>
  <c r="N24" i="20"/>
  <c r="N25" i="20" s="1"/>
  <c r="J24" i="20"/>
  <c r="J25" i="20" s="1"/>
  <c r="U21" i="20"/>
  <c r="V21" i="20" s="1"/>
  <c r="T21" i="20"/>
  <c r="R21" i="20"/>
  <c r="P21" i="20"/>
  <c r="N21" i="20"/>
  <c r="J21" i="20"/>
  <c r="U20" i="20"/>
  <c r="V20" i="20" s="1"/>
  <c r="T20" i="20"/>
  <c r="R20" i="20"/>
  <c r="P20" i="20"/>
  <c r="N20" i="20"/>
  <c r="J20" i="20"/>
  <c r="U13" i="20"/>
  <c r="V13" i="20" s="1"/>
  <c r="T13" i="20"/>
  <c r="R13" i="20"/>
  <c r="P13" i="20"/>
  <c r="J13" i="20"/>
  <c r="U12" i="20"/>
  <c r="V12" i="20" s="1"/>
  <c r="T12" i="20"/>
  <c r="R12" i="20"/>
  <c r="P12" i="20"/>
  <c r="N12" i="20"/>
  <c r="J12" i="20"/>
  <c r="U11" i="20"/>
  <c r="V11" i="20" s="1"/>
  <c r="T11" i="20"/>
  <c r="R11" i="20"/>
  <c r="P11" i="20"/>
  <c r="N11" i="20"/>
  <c r="J11" i="20"/>
  <c r="U10" i="20"/>
  <c r="V10" i="20" s="1"/>
  <c r="T10" i="20"/>
  <c r="R10" i="20"/>
  <c r="P10" i="20"/>
  <c r="N10" i="20"/>
  <c r="J10" i="20"/>
  <c r="U9" i="20"/>
  <c r="V9" i="20" s="1"/>
  <c r="T9" i="20"/>
  <c r="R9" i="20"/>
  <c r="P9" i="20"/>
  <c r="N9" i="20"/>
  <c r="J9" i="20"/>
  <c r="U8" i="20"/>
  <c r="V8" i="20" s="1"/>
  <c r="T8" i="20"/>
  <c r="R8" i="20"/>
  <c r="P8" i="20"/>
  <c r="N8" i="20"/>
  <c r="J8" i="20"/>
  <c r="U7" i="20"/>
  <c r="T7" i="20"/>
  <c r="R7" i="20"/>
  <c r="P7" i="20"/>
  <c r="N7" i="20"/>
  <c r="J7" i="20"/>
  <c r="U6" i="20"/>
  <c r="V6" i="20" s="1"/>
  <c r="T6" i="20"/>
  <c r="R6" i="20"/>
  <c r="P6" i="20"/>
  <c r="N6" i="20"/>
  <c r="J6" i="20"/>
  <c r="U17" i="20"/>
  <c r="V17" i="20" s="1"/>
  <c r="T17" i="20"/>
  <c r="R17" i="20"/>
  <c r="P17" i="20"/>
  <c r="J17" i="20"/>
  <c r="U5" i="20"/>
  <c r="V5" i="20" s="1"/>
  <c r="T5" i="20"/>
  <c r="R5" i="20"/>
  <c r="P5" i="20"/>
  <c r="N5" i="20"/>
  <c r="J5" i="20"/>
  <c r="U16" i="20"/>
  <c r="V16" i="20" s="1"/>
  <c r="T16" i="20"/>
  <c r="R16" i="20"/>
  <c r="R19" i="20" s="1"/>
  <c r="P16" i="20"/>
  <c r="J16" i="20"/>
  <c r="T4" i="20"/>
  <c r="R4" i="20"/>
  <c r="P4" i="20"/>
  <c r="N4" i="20"/>
  <c r="J4" i="20"/>
  <c r="A83" i="18"/>
  <c r="G78" i="18"/>
  <c r="G76" i="18"/>
  <c r="G75" i="18"/>
  <c r="G72" i="18"/>
  <c r="G71" i="18"/>
  <c r="G70" i="18"/>
  <c r="R66" i="18"/>
  <c r="R67" i="18" s="1"/>
  <c r="N66" i="18"/>
  <c r="N67" i="18" s="1"/>
  <c r="M66" i="18"/>
  <c r="L66" i="18"/>
  <c r="K66" i="18"/>
  <c r="J66" i="18"/>
  <c r="I66" i="18"/>
  <c r="H66" i="18"/>
  <c r="O65" i="18"/>
  <c r="Q65" i="18" s="1"/>
  <c r="O64" i="18"/>
  <c r="Q64" i="18" s="1"/>
  <c r="O63" i="18"/>
  <c r="Q63" i="18" s="1"/>
  <c r="O62" i="18"/>
  <c r="Q62" i="18" s="1"/>
  <c r="O61" i="18"/>
  <c r="Q61" i="18" s="1"/>
  <c r="O60" i="18"/>
  <c r="Q60" i="18" s="1"/>
  <c r="O59" i="18"/>
  <c r="Q59" i="18" s="1"/>
  <c r="O58" i="18"/>
  <c r="Q58" i="18" s="1"/>
  <c r="O57" i="18"/>
  <c r="Q57" i="18" s="1"/>
  <c r="O56" i="18"/>
  <c r="Q56" i="18" s="1"/>
  <c r="O55" i="18"/>
  <c r="Q55" i="18" s="1"/>
  <c r="O54" i="18"/>
  <c r="Q54" i="18" s="1"/>
  <c r="O53" i="18"/>
  <c r="Q53" i="18" s="1"/>
  <c r="O52" i="18"/>
  <c r="Q52" i="18" s="1"/>
  <c r="O51" i="18"/>
  <c r="Q51" i="18" s="1"/>
  <c r="O50" i="18"/>
  <c r="Q50" i="18" s="1"/>
  <c r="O49" i="18"/>
  <c r="Q49" i="18" s="1"/>
  <c r="O48" i="18"/>
  <c r="Q48" i="18" s="1"/>
  <c r="O47" i="18"/>
  <c r="Q47" i="18" s="1"/>
  <c r="O46" i="18"/>
  <c r="Q46" i="18" s="1"/>
  <c r="O45" i="18"/>
  <c r="Q45" i="18" s="1"/>
  <c r="O44" i="18"/>
  <c r="O43" i="18"/>
  <c r="Q43" i="18" s="1"/>
  <c r="O42" i="18"/>
  <c r="Q42" i="18" s="1"/>
  <c r="O41" i="18"/>
  <c r="Q41" i="18" s="1"/>
  <c r="O40" i="18"/>
  <c r="Q40" i="18" s="1"/>
  <c r="O39" i="18"/>
  <c r="O38" i="18"/>
  <c r="Q38" i="18" s="1"/>
  <c r="O37" i="18"/>
  <c r="Q37" i="18" s="1"/>
  <c r="O36" i="18"/>
  <c r="Q36" i="18" s="1"/>
  <c r="O35" i="18"/>
  <c r="P35" i="18" s="1"/>
  <c r="O34" i="18"/>
  <c r="Q34" i="18" s="1"/>
  <c r="O33" i="18"/>
  <c r="Q33" i="18" s="1"/>
  <c r="O32" i="18"/>
  <c r="Q32" i="18" s="1"/>
  <c r="O31" i="18"/>
  <c r="Q31" i="18" s="1"/>
  <c r="O30" i="18"/>
  <c r="Q30" i="18" s="1"/>
  <c r="O29" i="18"/>
  <c r="P29" i="18" s="1"/>
  <c r="O28" i="18"/>
  <c r="Q28" i="18" s="1"/>
  <c r="O27" i="18"/>
  <c r="Q27" i="18" s="1"/>
  <c r="O25" i="18"/>
  <c r="Q25" i="18" s="1"/>
  <c r="O24" i="18"/>
  <c r="Q24" i="18" s="1"/>
  <c r="O23" i="18"/>
  <c r="C82" i="18" s="1"/>
  <c r="D82" i="18" s="1"/>
  <c r="O22" i="18"/>
  <c r="P22" i="18" s="1"/>
  <c r="O21" i="18"/>
  <c r="Q21" i="18" s="1"/>
  <c r="C80" i="18"/>
  <c r="D80" i="18" s="1"/>
  <c r="O20" i="18"/>
  <c r="Q20" i="18" s="1"/>
  <c r="O19" i="18"/>
  <c r="Q19" i="18" s="1"/>
  <c r="O18" i="18"/>
  <c r="P18" i="18" s="1"/>
  <c r="O17" i="18"/>
  <c r="O16" i="18"/>
  <c r="C73" i="18" s="1"/>
  <c r="D73" i="18" s="1"/>
  <c r="O15" i="18"/>
  <c r="C75" i="18" s="1"/>
  <c r="D75" i="18" s="1"/>
  <c r="O14" i="18"/>
  <c r="O13" i="18"/>
  <c r="P13" i="18" s="1"/>
  <c r="O12" i="18"/>
  <c r="Q12" i="18" s="1"/>
  <c r="O11" i="18"/>
  <c r="P11" i="18" s="1"/>
  <c r="O10" i="18"/>
  <c r="Q10" i="18" s="1"/>
  <c r="O9" i="18"/>
  <c r="P9" i="18" s="1"/>
  <c r="O8" i="18"/>
  <c r="Q8" i="18" s="1"/>
  <c r="O7" i="18"/>
  <c r="P7" i="18" s="1"/>
  <c r="O6" i="18"/>
  <c r="Q6" i="18" s="1"/>
  <c r="O5" i="18"/>
  <c r="Q5" i="18" s="1"/>
  <c r="E74" i="18"/>
  <c r="F74" i="18" s="1"/>
  <c r="C74" i="18"/>
  <c r="D74" i="18" s="1"/>
  <c r="H74" i="18" s="1"/>
  <c r="O4" i="18"/>
  <c r="J23" i="20" l="1"/>
  <c r="J39" i="20"/>
  <c r="X49" i="20"/>
  <c r="T36" i="20"/>
  <c r="P52" i="21"/>
  <c r="J48" i="20"/>
  <c r="R23" i="20"/>
  <c r="R39" i="20"/>
  <c r="R48" i="20"/>
  <c r="S49" i="20"/>
  <c r="L49" i="20"/>
  <c r="T23" i="20"/>
  <c r="J36" i="20"/>
  <c r="T39" i="20"/>
  <c r="T48" i="20"/>
  <c r="Q49" i="20"/>
  <c r="N15" i="20"/>
  <c r="V23" i="20"/>
  <c r="N36" i="20"/>
  <c r="W39" i="20"/>
  <c r="O49" i="20"/>
  <c r="C97" i="21"/>
  <c r="D97" i="21" s="1"/>
  <c r="R15" i="20"/>
  <c r="K49" i="20"/>
  <c r="J19" i="20"/>
  <c r="P36" i="21"/>
  <c r="G108" i="21"/>
  <c r="P36" i="20"/>
  <c r="M49" i="20"/>
  <c r="C100" i="21"/>
  <c r="D100" i="21" s="1"/>
  <c r="R36" i="20"/>
  <c r="C96" i="21"/>
  <c r="D96" i="21" s="1"/>
  <c r="P64" i="21"/>
  <c r="N23" i="20"/>
  <c r="W36" i="20"/>
  <c r="N39" i="20"/>
  <c r="N48" i="20"/>
  <c r="P72" i="21"/>
  <c r="C72" i="18"/>
  <c r="D72" i="18" s="1"/>
  <c r="P23" i="20"/>
  <c r="P39" i="20"/>
  <c r="P48" i="20"/>
  <c r="I49" i="20"/>
  <c r="P44" i="21"/>
  <c r="N19" i="20"/>
  <c r="P82" i="21"/>
  <c r="G83" i="18"/>
  <c r="W48" i="20"/>
  <c r="P22" i="21"/>
  <c r="P30" i="21"/>
  <c r="P40" i="21"/>
  <c r="P48" i="21"/>
  <c r="P56" i="21"/>
  <c r="P68" i="21"/>
  <c r="P78" i="21"/>
  <c r="P88" i="21"/>
  <c r="P16" i="21"/>
  <c r="P26" i="21"/>
  <c r="E105" i="21" s="1"/>
  <c r="F105" i="21" s="1"/>
  <c r="C76" i="18"/>
  <c r="D76" i="18" s="1"/>
  <c r="P14" i="21"/>
  <c r="P18" i="21"/>
  <c r="E100" i="21" s="1"/>
  <c r="F100" i="21" s="1"/>
  <c r="P24" i="21"/>
  <c r="P28" i="21"/>
  <c r="P32" i="21"/>
  <c r="P38" i="21"/>
  <c r="P42" i="21"/>
  <c r="P46" i="21"/>
  <c r="P50" i="21"/>
  <c r="P54" i="21"/>
  <c r="C102" i="21"/>
  <c r="D102" i="21" s="1"/>
  <c r="P60" i="21"/>
  <c r="P66" i="21"/>
  <c r="P70" i="21"/>
  <c r="P76" i="21"/>
  <c r="P80" i="21"/>
  <c r="P84" i="21"/>
  <c r="P90" i="21"/>
  <c r="P86" i="21"/>
  <c r="P74" i="21"/>
  <c r="P62" i="21"/>
  <c r="P58" i="21"/>
  <c r="C101" i="21"/>
  <c r="D101" i="21" s="1"/>
  <c r="P34" i="21"/>
  <c r="C95" i="21"/>
  <c r="D95" i="21" s="1"/>
  <c r="P6" i="21"/>
  <c r="E99" i="21" s="1"/>
  <c r="F99" i="21" s="1"/>
  <c r="N94" i="21"/>
  <c r="P4" i="21"/>
  <c r="Q5" i="21"/>
  <c r="Q7" i="21"/>
  <c r="P8" i="21"/>
  <c r="Q9" i="21"/>
  <c r="P10" i="21"/>
  <c r="Q11" i="21"/>
  <c r="P12" i="21"/>
  <c r="Q13" i="21"/>
  <c r="Q15" i="21"/>
  <c r="Q17" i="21"/>
  <c r="Q19" i="21"/>
  <c r="P20" i="21"/>
  <c r="Q21" i="21"/>
  <c r="Q23" i="21"/>
  <c r="Q25" i="21"/>
  <c r="Q27" i="21"/>
  <c r="Q29" i="21"/>
  <c r="Q31" i="21"/>
  <c r="Q33" i="21"/>
  <c r="Q35" i="21"/>
  <c r="Q37" i="21"/>
  <c r="Q39" i="21"/>
  <c r="Q41" i="21"/>
  <c r="Q43" i="21"/>
  <c r="Q45" i="21"/>
  <c r="Q47" i="21"/>
  <c r="Q49" i="21"/>
  <c r="Q51" i="21"/>
  <c r="Q53" i="21"/>
  <c r="Q55" i="21"/>
  <c r="Q57" i="21"/>
  <c r="Q59" i="21"/>
  <c r="Q61" i="21"/>
  <c r="Q63" i="21"/>
  <c r="Q65" i="21"/>
  <c r="Q67" i="21"/>
  <c r="Q69" i="21"/>
  <c r="Q71" i="21"/>
  <c r="Q73" i="21"/>
  <c r="Q75" i="21"/>
  <c r="Q77" i="21"/>
  <c r="Q79" i="21"/>
  <c r="Q81" i="21"/>
  <c r="Q83" i="21"/>
  <c r="Q85" i="21"/>
  <c r="Q87" i="21"/>
  <c r="Q89" i="21"/>
  <c r="C99" i="21"/>
  <c r="D99" i="21" s="1"/>
  <c r="C103" i="21"/>
  <c r="D103" i="21" s="1"/>
  <c r="C104" i="21"/>
  <c r="D104" i="21" s="1"/>
  <c r="H104" i="21" s="1"/>
  <c r="C106" i="21"/>
  <c r="D106" i="21" s="1"/>
  <c r="H106" i="21" s="1"/>
  <c r="Q4" i="21"/>
  <c r="P17" i="21"/>
  <c r="Q18" i="21"/>
  <c r="P19" i="21"/>
  <c r="E98" i="21" s="1"/>
  <c r="F98" i="21" s="1"/>
  <c r="Q20" i="21"/>
  <c r="Q26" i="21"/>
  <c r="P29" i="21"/>
  <c r="E107" i="21" s="1"/>
  <c r="F107" i="21" s="1"/>
  <c r="Q50" i="21"/>
  <c r="P57" i="21"/>
  <c r="E102" i="21" s="1"/>
  <c r="F102" i="21" s="1"/>
  <c r="O91" i="21"/>
  <c r="O92" i="21" s="1"/>
  <c r="J15" i="20"/>
  <c r="P15" i="20"/>
  <c r="T15" i="20"/>
  <c r="P19" i="20"/>
  <c r="T19" i="20"/>
  <c r="U15" i="20"/>
  <c r="U19" i="20"/>
  <c r="V19" i="20"/>
  <c r="U23" i="20"/>
  <c r="U25" i="20"/>
  <c r="U42" i="20"/>
  <c r="U28" i="20"/>
  <c r="U30" i="20"/>
  <c r="U32" i="20"/>
  <c r="U36" i="20"/>
  <c r="U39" i="20"/>
  <c r="U44" i="20"/>
  <c r="U48" i="20"/>
  <c r="V43" i="20"/>
  <c r="V44" i="20" s="1"/>
  <c r="V33" i="20"/>
  <c r="V38" i="20"/>
  <c r="V45" i="20"/>
  <c r="V34" i="20"/>
  <c r="V37" i="20"/>
  <c r="V40" i="20"/>
  <c r="V42" i="20" s="1"/>
  <c r="V46" i="20"/>
  <c r="W4" i="20"/>
  <c r="W16" i="20"/>
  <c r="W5" i="20"/>
  <c r="W17" i="20"/>
  <c r="W6" i="20"/>
  <c r="W7" i="20"/>
  <c r="W8" i="20"/>
  <c r="W9" i="20"/>
  <c r="W10" i="20"/>
  <c r="W11" i="20"/>
  <c r="W12" i="20"/>
  <c r="W13" i="20"/>
  <c r="W20" i="20"/>
  <c r="W21" i="20"/>
  <c r="W24" i="20"/>
  <c r="W25" i="20" s="1"/>
  <c r="W26" i="20"/>
  <c r="W28" i="20" s="1"/>
  <c r="W29" i="20"/>
  <c r="W30" i="20" s="1"/>
  <c r="W31" i="20"/>
  <c r="W32" i="20" s="1"/>
  <c r="V7" i="20"/>
  <c r="C77" i="18"/>
  <c r="D77" i="18" s="1"/>
  <c r="C70" i="18"/>
  <c r="D70" i="18" s="1"/>
  <c r="P46" i="18"/>
  <c r="C71" i="18"/>
  <c r="D71" i="18" s="1"/>
  <c r="P59" i="18"/>
  <c r="P31" i="18"/>
  <c r="P43" i="18"/>
  <c r="P65" i="18"/>
  <c r="P27" i="18"/>
  <c r="P33" i="18"/>
  <c r="P37" i="18"/>
  <c r="P41" i="18"/>
  <c r="P48" i="18"/>
  <c r="P51" i="18"/>
  <c r="P54" i="18"/>
  <c r="P57" i="18"/>
  <c r="P61" i="18"/>
  <c r="P64" i="18"/>
  <c r="Q4" i="18"/>
  <c r="P5" i="18"/>
  <c r="P6" i="18"/>
  <c r="Q7" i="18"/>
  <c r="P8" i="18"/>
  <c r="Q9" i="18"/>
  <c r="P10" i="18"/>
  <c r="Q11" i="18"/>
  <c r="P12" i="18"/>
  <c r="Q13" i="18"/>
  <c r="P14" i="18"/>
  <c r="Q15" i="18"/>
  <c r="P16" i="18"/>
  <c r="E73" i="18" s="1"/>
  <c r="F73" i="18" s="1"/>
  <c r="Q17" i="18"/>
  <c r="Q18" i="18"/>
  <c r="P19" i="18"/>
  <c r="P20" i="18"/>
  <c r="E79" i="18" s="1"/>
  <c r="F79" i="18" s="1"/>
  <c r="P21" i="18"/>
  <c r="E81" i="18" s="1"/>
  <c r="F81" i="18" s="1"/>
  <c r="Q22" i="18"/>
  <c r="P23" i="18"/>
  <c r="E82" i="18" s="1"/>
  <c r="F82" i="18" s="1"/>
  <c r="P24" i="18"/>
  <c r="P25" i="18"/>
  <c r="P28" i="18"/>
  <c r="Q29" i="18"/>
  <c r="P30" i="18"/>
  <c r="P32" i="18"/>
  <c r="P34" i="18"/>
  <c r="Q35" i="18"/>
  <c r="P36" i="18"/>
  <c r="P38" i="18"/>
  <c r="Q39" i="18"/>
  <c r="P40" i="18"/>
  <c r="P42" i="18"/>
  <c r="P44" i="18"/>
  <c r="P45" i="18"/>
  <c r="P47" i="18"/>
  <c r="P49" i="18"/>
  <c r="P50" i="18"/>
  <c r="P52" i="18"/>
  <c r="P53" i="18"/>
  <c r="P55" i="18"/>
  <c r="P56" i="18"/>
  <c r="P58" i="18"/>
  <c r="P60" i="18"/>
  <c r="P62" i="18"/>
  <c r="P63" i="18"/>
  <c r="O66" i="18"/>
  <c r="O67" i="18" s="1"/>
  <c r="C78" i="18"/>
  <c r="D78" i="18" s="1"/>
  <c r="C79" i="18"/>
  <c r="D79" i="18" s="1"/>
  <c r="H79" i="18" s="1"/>
  <c r="C81" i="18"/>
  <c r="D81" i="18" s="1"/>
  <c r="H81" i="18" s="1"/>
  <c r="P4" i="18"/>
  <c r="Q14" i="18"/>
  <c r="P15" i="18"/>
  <c r="Q16" i="18"/>
  <c r="P17" i="18"/>
  <c r="E80" i="18"/>
  <c r="F80" i="18" s="1"/>
  <c r="Q23" i="18"/>
  <c r="P39" i="18"/>
  <c r="Q44" i="18"/>
  <c r="H99" i="21" l="1"/>
  <c r="J49" i="20"/>
  <c r="H105" i="21"/>
  <c r="E103" i="21"/>
  <c r="F103" i="21" s="1"/>
  <c r="E97" i="21"/>
  <c r="F97" i="21" s="1"/>
  <c r="R49" i="20"/>
  <c r="E101" i="21"/>
  <c r="F101" i="21" s="1"/>
  <c r="H100" i="21"/>
  <c r="N49" i="20"/>
  <c r="T49" i="20"/>
  <c r="U49" i="20"/>
  <c r="P49" i="20"/>
  <c r="E96" i="21"/>
  <c r="H102" i="21"/>
  <c r="H98" i="21"/>
  <c r="C108" i="21"/>
  <c r="E95" i="21"/>
  <c r="P91" i="21"/>
  <c r="P92" i="21" s="1"/>
  <c r="D108" i="21"/>
  <c r="Q91" i="21"/>
  <c r="Q92" i="21" s="1"/>
  <c r="H107" i="21"/>
  <c r="V39" i="20"/>
  <c r="V36" i="20"/>
  <c r="W19" i="20"/>
  <c r="V48" i="20"/>
  <c r="V15" i="20"/>
  <c r="W23" i="20"/>
  <c r="W15" i="20"/>
  <c r="E78" i="18"/>
  <c r="F78" i="18" s="1"/>
  <c r="E76" i="18"/>
  <c r="F76" i="18" s="1"/>
  <c r="E75" i="18"/>
  <c r="F75" i="18" s="1"/>
  <c r="E71" i="18"/>
  <c r="F71" i="18" s="1"/>
  <c r="E77" i="18"/>
  <c r="F77" i="18" s="1"/>
  <c r="H78" i="18"/>
  <c r="E72" i="18"/>
  <c r="Q66" i="18"/>
  <c r="Q67" i="18" s="1"/>
  <c r="H73" i="18"/>
  <c r="H80" i="18"/>
  <c r="C83" i="18"/>
  <c r="E70" i="18"/>
  <c r="P66" i="18"/>
  <c r="P67" i="18" s="1"/>
  <c r="D83" i="18"/>
  <c r="H82" i="18"/>
  <c r="H76" i="18"/>
  <c r="H75" i="18" l="1"/>
  <c r="H103" i="21"/>
  <c r="H97" i="21"/>
  <c r="W49" i="20"/>
  <c r="W51" i="20" s="1"/>
  <c r="H101" i="21"/>
  <c r="H77" i="18"/>
  <c r="S67" i="18"/>
  <c r="V49" i="20"/>
  <c r="V51" i="20" s="1"/>
  <c r="F96" i="21"/>
  <c r="H96" i="21" s="1"/>
  <c r="S92" i="21"/>
  <c r="T93" i="21" s="1"/>
  <c r="V93" i="21" s="1"/>
  <c r="E108" i="21"/>
  <c r="F95" i="21"/>
  <c r="H71" i="18"/>
  <c r="F72" i="18"/>
  <c r="H72" i="18"/>
  <c r="E83" i="18"/>
  <c r="F70" i="18"/>
  <c r="F83" i="18" s="1"/>
  <c r="F108" i="21" l="1"/>
  <c r="J51" i="20"/>
  <c r="J53" i="20" s="1"/>
  <c r="J55" i="20" s="1"/>
  <c r="H95" i="21"/>
  <c r="H108" i="21" s="1"/>
  <c r="H70" i="18"/>
  <c r="H83" i="18" s="1"/>
  <c r="R91" i="13" l="1"/>
  <c r="R92" i="13" s="1"/>
  <c r="O90" i="13"/>
  <c r="P90" i="13" s="1"/>
  <c r="O89" i="13"/>
  <c r="O88" i="13"/>
  <c r="O87" i="13"/>
  <c r="P87" i="13" s="1"/>
  <c r="O86" i="13"/>
  <c r="P86" i="13" s="1"/>
  <c r="O85" i="13"/>
  <c r="Q85" i="13" s="1"/>
  <c r="O84" i="13"/>
  <c r="P84" i="13" s="1"/>
  <c r="O83" i="13"/>
  <c r="P83" i="13" s="1"/>
  <c r="O82" i="13"/>
  <c r="P82" i="13" s="1"/>
  <c r="O81" i="13"/>
  <c r="O80" i="13"/>
  <c r="O79" i="13"/>
  <c r="P79" i="13" s="1"/>
  <c r="O78" i="13"/>
  <c r="P78" i="13" s="1"/>
  <c r="O77" i="13"/>
  <c r="P77" i="13" s="1"/>
  <c r="O76" i="13"/>
  <c r="P76" i="13" s="1"/>
  <c r="O75" i="13"/>
  <c r="P75" i="13" s="1"/>
  <c r="O74" i="13"/>
  <c r="Q74" i="13" s="1"/>
  <c r="O73" i="13"/>
  <c r="P73" i="13" s="1"/>
  <c r="O72" i="13"/>
  <c r="O71" i="13"/>
  <c r="P71" i="13" s="1"/>
  <c r="O70" i="13"/>
  <c r="P70" i="13" s="1"/>
  <c r="O69" i="13"/>
  <c r="P69" i="13" s="1"/>
  <c r="O68" i="13"/>
  <c r="P68" i="13" s="1"/>
  <c r="O67" i="13"/>
  <c r="P67" i="13" s="1"/>
  <c r="O66" i="13"/>
  <c r="P66" i="13" s="1"/>
  <c r="O65" i="13"/>
  <c r="O64" i="13"/>
  <c r="O63" i="13"/>
  <c r="Q63" i="13" s="1"/>
  <c r="O62" i="13"/>
  <c r="P62" i="13" s="1"/>
  <c r="O61" i="13"/>
  <c r="Q61" i="13" s="1"/>
  <c r="O60" i="13"/>
  <c r="P60" i="13" s="1"/>
  <c r="O59" i="13"/>
  <c r="P59" i="13" s="1"/>
  <c r="O58" i="13"/>
  <c r="O57" i="13"/>
  <c r="P57" i="13" s="1"/>
  <c r="O56" i="13"/>
  <c r="O55" i="13"/>
  <c r="P55" i="13" s="1"/>
  <c r="O54" i="13"/>
  <c r="Q54" i="13" s="1"/>
  <c r="O53" i="13"/>
  <c r="P53" i="13" s="1"/>
  <c r="O52" i="13"/>
  <c r="P52" i="13" s="1"/>
  <c r="O51" i="13"/>
  <c r="P51" i="13" s="1"/>
  <c r="O50" i="13"/>
  <c r="P50" i="13" s="1"/>
  <c r="O49" i="13"/>
  <c r="P49" i="13" s="1"/>
  <c r="O48" i="13"/>
  <c r="O47" i="13"/>
  <c r="P47" i="13" s="1"/>
  <c r="O46" i="13"/>
  <c r="P46" i="13" s="1"/>
  <c r="O45" i="13"/>
  <c r="P45" i="13" s="1"/>
  <c r="O44" i="13"/>
  <c r="P44" i="13" s="1"/>
  <c r="O43" i="13"/>
  <c r="O42" i="13"/>
  <c r="P42" i="13" s="1"/>
  <c r="O41" i="13"/>
  <c r="P41" i="13" s="1"/>
  <c r="O40" i="13"/>
  <c r="O39" i="13"/>
  <c r="P39" i="13" s="1"/>
  <c r="O38" i="13"/>
  <c r="Q38" i="13" s="1"/>
  <c r="O37" i="13"/>
  <c r="P37" i="13" s="1"/>
  <c r="O36" i="13"/>
  <c r="Q36" i="13" s="1"/>
  <c r="O35" i="13"/>
  <c r="P35" i="13" s="1"/>
  <c r="O34" i="13"/>
  <c r="O33" i="13"/>
  <c r="P33" i="13" s="1"/>
  <c r="O32" i="13"/>
  <c r="O31" i="13"/>
  <c r="Q31" i="13" s="1"/>
  <c r="O30" i="13"/>
  <c r="P30" i="13" s="1"/>
  <c r="O29" i="13"/>
  <c r="P29" i="13" s="1"/>
  <c r="O28" i="13"/>
  <c r="P28" i="13" s="1"/>
  <c r="O27" i="13"/>
  <c r="P27" i="13" s="1"/>
  <c r="O26" i="13"/>
  <c r="O25" i="13"/>
  <c r="P25" i="13" s="1"/>
  <c r="O24" i="13"/>
  <c r="O23" i="13"/>
  <c r="O22" i="13"/>
  <c r="Q22" i="13" s="1"/>
  <c r="O21" i="13"/>
  <c r="P21" i="13" s="1"/>
  <c r="O20" i="13"/>
  <c r="P20" i="13" s="1"/>
  <c r="O19" i="13"/>
  <c r="P19" i="13" s="1"/>
  <c r="O18" i="13"/>
  <c r="P18" i="13" s="1"/>
  <c r="O17" i="13"/>
  <c r="P17" i="13" s="1"/>
  <c r="O16" i="13"/>
  <c r="O15" i="13"/>
  <c r="Q15" i="13" s="1"/>
  <c r="O14" i="13"/>
  <c r="P14" i="13" s="1"/>
  <c r="O13" i="13"/>
  <c r="P13" i="13" s="1"/>
  <c r="O12" i="13"/>
  <c r="P12" i="13" s="1"/>
  <c r="O11" i="13"/>
  <c r="Q11" i="13" s="1"/>
  <c r="O10" i="13"/>
  <c r="P10" i="13" s="1"/>
  <c r="O9" i="13"/>
  <c r="P9" i="13" s="1"/>
  <c r="O8" i="13"/>
  <c r="O7" i="13"/>
  <c r="P7" i="13" s="1"/>
  <c r="O6" i="13"/>
  <c r="P6" i="13" s="1"/>
  <c r="O5" i="13"/>
  <c r="P5" i="13" s="1"/>
  <c r="O4" i="13"/>
  <c r="N91" i="13"/>
  <c r="N92" i="13" s="1"/>
  <c r="M91" i="13"/>
  <c r="M92" i="13" s="1"/>
  <c r="L91" i="13"/>
  <c r="L92" i="13" s="1"/>
  <c r="K91" i="13"/>
  <c r="K92" i="13" s="1"/>
  <c r="J91" i="13"/>
  <c r="J92" i="13" s="1"/>
  <c r="I91" i="13"/>
  <c r="I92" i="13" s="1"/>
  <c r="H91" i="13"/>
  <c r="H92" i="13" s="1"/>
  <c r="P74" i="13"/>
  <c r="P65" i="13"/>
  <c r="P56" i="13"/>
  <c r="P48" i="13"/>
  <c r="P40" i="13"/>
  <c r="P34" i="13"/>
  <c r="P32" i="13"/>
  <c r="P15" i="13"/>
  <c r="P89" i="13"/>
  <c r="P88" i="13"/>
  <c r="P81" i="13"/>
  <c r="P80" i="13"/>
  <c r="P72" i="13"/>
  <c r="P64" i="13"/>
  <c r="P58" i="13"/>
  <c r="P43" i="13"/>
  <c r="P26" i="13"/>
  <c r="P24" i="13"/>
  <c r="P23" i="13"/>
  <c r="P16" i="13"/>
  <c r="P8" i="13"/>
  <c r="Q64" i="13"/>
  <c r="Q88" i="13"/>
  <c r="Q82" i="13"/>
  <c r="Q66" i="13"/>
  <c r="Q59" i="13"/>
  <c r="Q56" i="13"/>
  <c r="Q50" i="13"/>
  <c r="Q48" i="13"/>
  <c r="Q42" i="13"/>
  <c r="Q40" i="13"/>
  <c r="Q34" i="13"/>
  <c r="Q17" i="13"/>
  <c r="Q9" i="13"/>
  <c r="P11" i="13" l="1"/>
  <c r="Q28" i="13"/>
  <c r="P31" i="13"/>
  <c r="P36" i="13"/>
  <c r="Q76" i="13"/>
  <c r="Q69" i="13"/>
  <c r="P85" i="13"/>
  <c r="P61" i="13"/>
  <c r="Q13" i="13"/>
  <c r="P22" i="13"/>
  <c r="Q49" i="13"/>
  <c r="Q25" i="13"/>
  <c r="P38" i="13"/>
  <c r="P63" i="13"/>
  <c r="Q71" i="13"/>
  <c r="P54" i="13"/>
  <c r="Q19" i="13"/>
  <c r="Q7" i="13"/>
  <c r="O91" i="13"/>
  <c r="O92" i="13" s="1"/>
  <c r="P4" i="13"/>
  <c r="Q87" i="13"/>
  <c r="Q58" i="13"/>
  <c r="Q90" i="13"/>
  <c r="Q84" i="13"/>
  <c r="Q81" i="13"/>
  <c r="Q89" i="13"/>
  <c r="Q52" i="13"/>
  <c r="Q80" i="13"/>
  <c r="Q77" i="13"/>
  <c r="Q68" i="13"/>
  <c r="Q78" i="13"/>
  <c r="Q45" i="13"/>
  <c r="Q44" i="13"/>
  <c r="Q72" i="13"/>
  <c r="Q46" i="13"/>
  <c r="Q51" i="13"/>
  <c r="Q43" i="13"/>
  <c r="Q32" i="13"/>
  <c r="Q30" i="13"/>
  <c r="Q26" i="13"/>
  <c r="Q24" i="13"/>
  <c r="Q21" i="13"/>
  <c r="Q8" i="13"/>
  <c r="Q6" i="13"/>
  <c r="Q5" i="13"/>
  <c r="Q10" i="13"/>
  <c r="Q14" i="13"/>
  <c r="Q16" i="13"/>
  <c r="Q18" i="13"/>
  <c r="Q20" i="13"/>
  <c r="Q23" i="13"/>
  <c r="Q27" i="13"/>
  <c r="Q29" i="13"/>
  <c r="Q33" i="13"/>
  <c r="Q35" i="13"/>
  <c r="Q37" i="13"/>
  <c r="Q39" i="13"/>
  <c r="Q41" i="13"/>
  <c r="Q47" i="13"/>
  <c r="Q53" i="13"/>
  <c r="Q55" i="13"/>
  <c r="Q57" i="13"/>
  <c r="Q60" i="13"/>
  <c r="Q62" i="13"/>
  <c r="Q65" i="13"/>
  <c r="Q67" i="13"/>
  <c r="Q70" i="13"/>
  <c r="Q73" i="13"/>
  <c r="Q75" i="13"/>
  <c r="Q79" i="13"/>
  <c r="Q83" i="13"/>
  <c r="Q86" i="13"/>
  <c r="Q12" i="13"/>
  <c r="Q4" i="13"/>
  <c r="P91" i="13" l="1"/>
  <c r="P92" i="13" s="1"/>
  <c r="Q91" i="13"/>
  <c r="Q92" i="13" s="1"/>
  <c r="S92" i="13" l="1"/>
  <c r="S91" i="13"/>
</calcChain>
</file>

<file path=xl/sharedStrings.xml><?xml version="1.0" encoding="utf-8"?>
<sst xmlns="http://schemas.openxmlformats.org/spreadsheetml/2006/main" count="2254" uniqueCount="451">
  <si>
    <t>No.</t>
  </si>
  <si>
    <t xml:space="preserve">Nombre Completo </t>
  </si>
  <si>
    <t xml:space="preserve">Cargo </t>
  </si>
  <si>
    <t xml:space="preserve">Unidad </t>
  </si>
  <si>
    <t xml:space="preserve">Observaciones </t>
  </si>
  <si>
    <t xml:space="preserve">Defensora </t>
  </si>
  <si>
    <t xml:space="preserve">Directora </t>
  </si>
  <si>
    <t>Defensora de la Mujer Indígena</t>
  </si>
  <si>
    <t>Director Técnico III</t>
  </si>
  <si>
    <t xml:space="preserve">Gloria Esperanza  Laynez Chavac </t>
  </si>
  <si>
    <t xml:space="preserve">Clasificación /ONSEC </t>
  </si>
  <si>
    <t xml:space="preserve">Directora Ejecutiva </t>
  </si>
  <si>
    <t>Director Técnico II</t>
  </si>
  <si>
    <t>Gumercinda del Rosario García Feliciano</t>
  </si>
  <si>
    <t>Asesor Profesional Especializado III</t>
  </si>
  <si>
    <t xml:space="preserve">Director </t>
  </si>
  <si>
    <t xml:space="preserve">Auditoria </t>
  </si>
  <si>
    <t>Asesora</t>
  </si>
  <si>
    <t>Nadya Eleonor Quezada Lorenzana</t>
  </si>
  <si>
    <t>Profesional II</t>
  </si>
  <si>
    <t>VACANTE</t>
  </si>
  <si>
    <t>Ana Isabel Tipaz Coxaj</t>
  </si>
  <si>
    <t>Secretaria Ejecutiva V</t>
  </si>
  <si>
    <t xml:space="preserve">Asistente </t>
  </si>
  <si>
    <t>R.R.H.H</t>
  </si>
  <si>
    <t>Edith Erminda Xajpot Sanain de Sisimit</t>
  </si>
  <si>
    <t>Asistente Profesional IV</t>
  </si>
  <si>
    <t xml:space="preserve">Unidad Social </t>
  </si>
  <si>
    <t xml:space="preserve">Olga Marina Gabriel Mahún </t>
  </si>
  <si>
    <t>Asesor Profesional Especializado II</t>
  </si>
  <si>
    <t xml:space="preserve">Proyectos </t>
  </si>
  <si>
    <t>José Francisco Alonzo Martínez</t>
  </si>
  <si>
    <t>Enma Estehela Ismalej Chen</t>
  </si>
  <si>
    <t xml:space="preserve">Profesional I </t>
  </si>
  <si>
    <t xml:space="preserve">Raquel Agripina Mónica Chiac Tiul  </t>
  </si>
  <si>
    <t>Trabajador Operativo IV</t>
  </si>
  <si>
    <t xml:space="preserve"> Víctor Naú Aldana Carranza</t>
  </si>
  <si>
    <t>Secretaria Ejecutiva II</t>
  </si>
  <si>
    <t>profesional II</t>
  </si>
  <si>
    <t>UDAF</t>
  </si>
  <si>
    <t>Dominga Vásquez Julajuj de Guarquez</t>
  </si>
  <si>
    <t>Delegada Regional</t>
  </si>
  <si>
    <t xml:space="preserve">Sololá </t>
  </si>
  <si>
    <t>Ingrid Noemy Sierra Bin</t>
  </si>
  <si>
    <t>Olga Mirthala López Mérida de González</t>
  </si>
  <si>
    <t>Asistente Profesional III</t>
  </si>
  <si>
    <t>Lubia Esperanza Xona Jom</t>
  </si>
  <si>
    <t xml:space="preserve">Alta Verpaz </t>
  </si>
  <si>
    <t>Delia Aracelly Alonzo Sequen</t>
  </si>
  <si>
    <t>Angélica Hermelinda Velásquez López</t>
  </si>
  <si>
    <t>Marleny Cecibel Velásquez Pérez</t>
  </si>
  <si>
    <t>Margarita Ren Suy</t>
  </si>
  <si>
    <t xml:space="preserve">Quiché </t>
  </si>
  <si>
    <t>Lola Marina Juan Tomas</t>
  </si>
  <si>
    <t>Lucinda García Ortíz de Sierra</t>
  </si>
  <si>
    <t xml:space="preserve">Huehuetenango </t>
  </si>
  <si>
    <t>Josefina Natividad Batz Aguilar de López</t>
  </si>
  <si>
    <t>Mónica Elena Fuentes Álvarez</t>
  </si>
  <si>
    <t>Miriam Eugenia Chaclan Tzoc de Velásquez (suspendida IGSS)</t>
  </si>
  <si>
    <t>Quetzaltenango</t>
  </si>
  <si>
    <t xml:space="preserve">Sandra Elizabeth  Reyes Ramos </t>
  </si>
  <si>
    <t>Manuela Bartola Xum Chox</t>
  </si>
  <si>
    <t xml:space="preserve">Suchitepéquez </t>
  </si>
  <si>
    <t>Margarita Olga López Coronado de Orozco</t>
  </si>
  <si>
    <t xml:space="preserve">San Marcos </t>
  </si>
  <si>
    <t>Lucia González Alvarado</t>
  </si>
  <si>
    <t xml:space="preserve">Baja Verapaz </t>
  </si>
  <si>
    <t>Juana Botzoc Pá</t>
  </si>
  <si>
    <t xml:space="preserve">Petén </t>
  </si>
  <si>
    <t>Delsy Carolina Fuentes  Rodríguez</t>
  </si>
  <si>
    <t>Claudia Marleny Morales Chen</t>
  </si>
  <si>
    <t xml:space="preserve">Izabal </t>
  </si>
  <si>
    <t xml:space="preserve">Sta. Rosa </t>
  </si>
  <si>
    <t xml:space="preserve">Renglón </t>
  </si>
  <si>
    <t>011</t>
  </si>
  <si>
    <t>022</t>
  </si>
  <si>
    <t>Pedro Alexander Cholotío Mendoza</t>
  </si>
  <si>
    <t>Técnico III</t>
  </si>
  <si>
    <t xml:space="preserve">TOTALES </t>
  </si>
  <si>
    <t xml:space="preserve">Delegada Regional </t>
  </si>
  <si>
    <t xml:space="preserve">Encargada </t>
  </si>
  <si>
    <t xml:space="preserve">Encargado </t>
  </si>
  <si>
    <t xml:space="preserve">Conserje </t>
  </si>
  <si>
    <t xml:space="preserve">Sub Directora </t>
  </si>
  <si>
    <t xml:space="preserve">Secretaria </t>
  </si>
  <si>
    <t xml:space="preserve">Analista Presupuesto </t>
  </si>
  <si>
    <t xml:space="preserve">Encargado Inventarios </t>
  </si>
  <si>
    <t xml:space="preserve">Encargada de adquisiciones </t>
  </si>
  <si>
    <t xml:space="preserve">Directora Servicio Social </t>
  </si>
  <si>
    <t xml:space="preserve">Directora Unidad juridica </t>
  </si>
  <si>
    <t xml:space="preserve">Asistente Social </t>
  </si>
  <si>
    <t xml:space="preserve">Directora Unidad Social </t>
  </si>
  <si>
    <t xml:space="preserve">Directora unidad Social </t>
  </si>
  <si>
    <t xml:space="preserve">Oficina </t>
  </si>
  <si>
    <t xml:space="preserve">Alta Verapaz </t>
  </si>
  <si>
    <t xml:space="preserve">Dirección y Coordinación </t>
  </si>
  <si>
    <t>Oscar Leonel Monzón Guzmán</t>
  </si>
  <si>
    <t>María Antonia Guanta  Quex</t>
  </si>
  <si>
    <t xml:space="preserve">Asesoría Jurídica </t>
  </si>
  <si>
    <t>Gloria Evelyn Curuchiche Simón</t>
  </si>
  <si>
    <t>Enegma Azucena Socoy Iquic</t>
  </si>
  <si>
    <t xml:space="preserve">U. Psicología </t>
  </si>
  <si>
    <t xml:space="preserve">Informática </t>
  </si>
  <si>
    <t xml:space="preserve">Educación y Formación </t>
  </si>
  <si>
    <t xml:space="preserve">Desarrollo Político y Legal </t>
  </si>
  <si>
    <t xml:space="preserve">Planificación </t>
  </si>
  <si>
    <t xml:space="preserve">Encargada del Almacén </t>
  </si>
  <si>
    <t xml:space="preserve">Guardián </t>
  </si>
  <si>
    <t>Miriam  Aracely Mus Coy de Camey</t>
  </si>
  <si>
    <t>María Rebeca Cac Sacrab</t>
  </si>
  <si>
    <t xml:space="preserve">Asistente jurídico </t>
  </si>
  <si>
    <t>Rosa Elvira Gómez Álvarez</t>
  </si>
  <si>
    <t xml:space="preserve">Asistente Jurídica </t>
  </si>
  <si>
    <t xml:space="preserve">Directora Unidad Asesoría Jurídica </t>
  </si>
  <si>
    <t>Miriam Yolanda Hernández López</t>
  </si>
  <si>
    <t>Nohelia Judith Ríos Valdez</t>
  </si>
  <si>
    <t xml:space="preserve">Directora Unidad jurídica </t>
  </si>
  <si>
    <t xml:space="preserve">Serie /Onsec </t>
  </si>
  <si>
    <t>Ejecutiva</t>
  </si>
  <si>
    <t xml:space="preserve">Ejecutiva </t>
  </si>
  <si>
    <t xml:space="preserve">Asesoria profesional especializada. </t>
  </si>
  <si>
    <t xml:space="preserve">Asistencia Profesional </t>
  </si>
  <si>
    <t xml:space="preserve">Ejecutvia </t>
  </si>
  <si>
    <t xml:space="preserve">Operativa </t>
  </si>
  <si>
    <t xml:space="preserve">Tecnica </t>
  </si>
  <si>
    <t xml:space="preserve">Sueldo Base   </t>
  </si>
  <si>
    <t>Bonificación productividad  DCTO. 66-2000  Renglón 015</t>
  </si>
  <si>
    <t>Bono Preofesional Renglón 014</t>
  </si>
  <si>
    <t xml:space="preserve">Bono Monetario DEMI Renglón 015 </t>
  </si>
  <si>
    <t>Bono por antigüedad. Renglón 013</t>
  </si>
  <si>
    <t xml:space="preserve">Bono de responsabilidad DEMI  Renglón 015 </t>
  </si>
  <si>
    <t>Complemento salarial Renglón 012</t>
  </si>
  <si>
    <t>Bono  14  Renglón  072</t>
  </si>
  <si>
    <t xml:space="preserve">Bono  Vacacional Renglón 073 </t>
  </si>
  <si>
    <t>Aguinaldo Renglón 071</t>
  </si>
  <si>
    <t>Encargada de R.R.H.H.</t>
  </si>
  <si>
    <t xml:space="preserve">Analista de Selección de Personal </t>
  </si>
  <si>
    <t>Juana Celestina Sotz</t>
  </si>
  <si>
    <t>Magda Evelin Marcos Gonzalez</t>
  </si>
  <si>
    <t>Rosalia Francisca Solval</t>
  </si>
  <si>
    <t>Clara Luz Hernandez</t>
  </si>
  <si>
    <t>Griselda Tomasa Aquino Gallina</t>
  </si>
  <si>
    <t>Miria Esterlina Curruchic</t>
  </si>
  <si>
    <t>Guillermo Arturo Garcia Ramirez</t>
  </si>
  <si>
    <t>Shirley Gabriela Sinay Cifuentes</t>
  </si>
  <si>
    <t>Maria Magdalena Ixcot Quiche</t>
  </si>
  <si>
    <t>Migdalida Asucena de Paz de Lopez</t>
  </si>
  <si>
    <t xml:space="preserve">Asistente Profesional Jefe </t>
  </si>
  <si>
    <t>ADMINISTRACION</t>
  </si>
  <si>
    <t>COOPERACION TECNICA</t>
  </si>
  <si>
    <t>PEDAGOGIA</t>
  </si>
  <si>
    <t>RELACIONES PUBLICA</t>
  </si>
  <si>
    <t>Tecnico Profesional en Informática II</t>
  </si>
  <si>
    <t>INFORMATICA</t>
  </si>
  <si>
    <t>ASESORIA JURIDICA</t>
  </si>
  <si>
    <t>Resguardo y Vigilancia</t>
  </si>
  <si>
    <t>Trabajador Especializado III</t>
  </si>
  <si>
    <t>Conducción de vehículos</t>
  </si>
  <si>
    <t xml:space="preserve">Trabajador Operativo IV </t>
  </si>
  <si>
    <t>Conserjería</t>
  </si>
  <si>
    <t>Relaciones Publicas</t>
  </si>
  <si>
    <t xml:space="preserve">SERVICIO SOCIAL </t>
  </si>
  <si>
    <t>SEDE REGIONAL DE SANTA ROSA</t>
  </si>
  <si>
    <t>SEDE REGIONAL DE SOLOLÁ</t>
  </si>
  <si>
    <t>Encargada</t>
  </si>
  <si>
    <t>SEDE REGIONAL DE QUETZALTENANGO</t>
  </si>
  <si>
    <t>SEDE REGIONAL DE SAN MARCOS</t>
  </si>
  <si>
    <t>SEDE REGIONAL DE HUEHUETENANGO</t>
  </si>
  <si>
    <t>SEDE REGIONAL DE QUICHÉ</t>
  </si>
  <si>
    <t>SEDE REGIONAL DE BAJA VERAPAZ</t>
  </si>
  <si>
    <t>SEDE REGIONAL DE ALTA VERAPAZ</t>
  </si>
  <si>
    <t>SEDE REGIONAL DE PETEN</t>
  </si>
  <si>
    <t>SEDE REGIONAL DE IZABAL</t>
  </si>
  <si>
    <t>Grecia Rocio Bac</t>
  </si>
  <si>
    <t>TOTAL</t>
  </si>
  <si>
    <t>Profesional</t>
  </si>
  <si>
    <t>Asesor Profesional Especializado</t>
  </si>
  <si>
    <t>Asistente Profesional</t>
  </si>
  <si>
    <t>Tecnico Profesional</t>
  </si>
  <si>
    <t xml:space="preserve">VACANTE </t>
  </si>
  <si>
    <t>Victor Anibal Lopez Aquino</t>
  </si>
  <si>
    <t>Rudy Geovani Samayoa</t>
  </si>
  <si>
    <t>Analista de Gestion</t>
  </si>
  <si>
    <t>Rut Noemi Pablo</t>
  </si>
  <si>
    <t>Emma Minerva Gabriel</t>
  </si>
  <si>
    <t>Comunicaciòn Social</t>
  </si>
  <si>
    <t>NOMINA DE PERSONAL / ENERO DICIEMBRE 2014</t>
  </si>
  <si>
    <t>Analista de Adminiciòn</t>
  </si>
  <si>
    <t>Analista de aplición</t>
  </si>
  <si>
    <t>Asistente</t>
  </si>
  <si>
    <t xml:space="preserve">TOTAL MENSUAL </t>
  </si>
  <si>
    <t>MENSUAL</t>
  </si>
  <si>
    <t>BONO 14</t>
  </si>
  <si>
    <t>AGUINALDO</t>
  </si>
  <si>
    <t>Encargada Juridica</t>
  </si>
  <si>
    <t>Asesora Juridica</t>
  </si>
  <si>
    <t>Asistente Juridica</t>
  </si>
  <si>
    <t>Directoras Sociales</t>
  </si>
  <si>
    <t>Asistentes sociales</t>
  </si>
  <si>
    <t>Encargadas de Psicologìa</t>
  </si>
  <si>
    <t>Encargada de Educación</t>
  </si>
  <si>
    <t>Asistente de Educación</t>
  </si>
  <si>
    <t>Encargada de Desarrollo Politico</t>
  </si>
  <si>
    <t xml:space="preserve">Encargada de Comunicaciòn </t>
  </si>
  <si>
    <t>Direccion y Coordinaciòn</t>
  </si>
  <si>
    <t>Delegadas</t>
  </si>
  <si>
    <t>Directoras Juridicas</t>
  </si>
  <si>
    <t>Analista contable</t>
  </si>
  <si>
    <t>ANUAL</t>
  </si>
  <si>
    <t xml:space="preserve">B VACACIONAL </t>
  </si>
  <si>
    <t>SUELDO BASE ANUAL</t>
  </si>
  <si>
    <t>TOTAL RENGLON 015 ANUAL</t>
  </si>
  <si>
    <t>TOTAL RENGLON 014 ANUAL</t>
  </si>
  <si>
    <t>TOTAL RENGLON 013 ANUAL</t>
  </si>
  <si>
    <t>TOTAL COMPLEMENTO SALARIAN ANUAL</t>
  </si>
  <si>
    <t>NO DE ACTIVIDAD</t>
  </si>
  <si>
    <t>1</t>
  </si>
  <si>
    <t>2</t>
  </si>
  <si>
    <t xml:space="preserve">Personas que ingresaron en Abril 2013 </t>
  </si>
  <si>
    <t>Personas que ingresaron en Abril 2013 Migdalia Azucena</t>
  </si>
  <si>
    <t>Persona que esta trabajando desde antes pero aun no tiene complemento salarial Licda Olga</t>
  </si>
  <si>
    <t>Persona que esta trabajando desde antes pero aun no tiene complemento salarial Dominga</t>
  </si>
  <si>
    <t>Persona que esta trabajando desde antes pero aun no tiene complemento salarial Marleni Cecibel</t>
  </si>
  <si>
    <t>Persona que esta trabajando desde antes pero aun no tiene complemento salarial Margarita</t>
  </si>
  <si>
    <t>Persona que esta trabajando desde antes pero aun no tiene complemento salarias Juana Botzoc</t>
  </si>
  <si>
    <t>jefe de presupuesto</t>
  </si>
  <si>
    <t>Olga Mayabel Mejia Sajquim</t>
  </si>
  <si>
    <t>Carmen Azucena Chuta Peren</t>
  </si>
  <si>
    <t>Maria Casilda Ramirez</t>
  </si>
  <si>
    <t>Luis Ernesto Asencio</t>
  </si>
  <si>
    <t>Sonia Esperanza Ocox</t>
  </si>
  <si>
    <t>Luis Gerardo Barrientos</t>
  </si>
  <si>
    <t>Tomasa Griselda  Aquino Gallina</t>
  </si>
  <si>
    <t>Zela Eunice Velasquez Tapaz</t>
  </si>
  <si>
    <t>Maria Reyes Vicente Batz</t>
  </si>
  <si>
    <t>Brenda Celeste Xiquita Patal</t>
  </si>
  <si>
    <t xml:space="preserve">Gumercinda del Rosario Garcia </t>
  </si>
  <si>
    <t>Rudy Giovanni Samayoa Ramirez</t>
  </si>
  <si>
    <t>Grecia Rocio Bac Sotz</t>
  </si>
  <si>
    <t>Brayan Omar Hernandez</t>
  </si>
  <si>
    <t>Salomon Culzal Chuta</t>
  </si>
  <si>
    <t xml:space="preserve">Lucrecia Edelmira Calderon </t>
  </si>
  <si>
    <t>Enio AlfonsoGarcia Chirix</t>
  </si>
  <si>
    <t>Ana Patricia Saquil Acan</t>
  </si>
  <si>
    <t>Susana Concepción Coche</t>
  </si>
  <si>
    <t>Enma Lucrecia Ajcalon López</t>
  </si>
  <si>
    <t>Josefina Chavajay Dionicio</t>
  </si>
  <si>
    <t>Berinda Janeth Herrera de Moran</t>
  </si>
  <si>
    <t>Yojana Piedad Giron Mendez de Reyna</t>
  </si>
  <si>
    <t>Lucia Yolanda Lopez</t>
  </si>
  <si>
    <t>Jeimy Aleida Lopez Garcia</t>
  </si>
  <si>
    <t xml:space="preserve">Rosa Maria Colop </t>
  </si>
  <si>
    <t xml:space="preserve">Miriam Eugenia Chaclan Tzoc de Velásquez </t>
  </si>
  <si>
    <t>Lidia Carina de Leon Perez de Paz</t>
  </si>
  <si>
    <t>Silvia Carmelina Navarro Bautista</t>
  </si>
  <si>
    <t>Samai Elizama Velazquez Velazquez</t>
  </si>
  <si>
    <t>Aura Sucely Moran San Jose</t>
  </si>
  <si>
    <t>Paulina Tahuico</t>
  </si>
  <si>
    <t>Carmen Cuhouj</t>
  </si>
  <si>
    <t>Ana Jaqueline Hernandez</t>
  </si>
  <si>
    <t>Karen Jeaneth Ramirez Jeronimo</t>
  </si>
  <si>
    <t>Cindy Julissa Nataly Arana Mendoza</t>
  </si>
  <si>
    <t>Arlyn Marisol Guzman Herrera de García</t>
  </si>
  <si>
    <t>Bono Profesional Renglón 014</t>
  </si>
  <si>
    <t>Bonificación Productividad  66-2000  Renglón 015</t>
  </si>
  <si>
    <t>Asistente de Dirección Ejecutiva</t>
  </si>
  <si>
    <t>Sub Directora Administrativa</t>
  </si>
  <si>
    <t>Encargado de Contabilidad</t>
  </si>
  <si>
    <t>Asistente de R.R.H.H.</t>
  </si>
  <si>
    <t>Asistente de Trabajo Social</t>
  </si>
  <si>
    <t>Directora de Asesoría Jurídica</t>
  </si>
  <si>
    <t>Encargada de Psicología</t>
  </si>
  <si>
    <t>Asistente de Comunicación Social</t>
  </si>
  <si>
    <t xml:space="preserve">Encargada de Asesoría Jurídica </t>
  </si>
  <si>
    <t>Encargada de Trabajo Social</t>
  </si>
  <si>
    <t>NOMBRES</t>
  </si>
  <si>
    <t>Maria Cacilda Ramírez Méndez</t>
  </si>
  <si>
    <t xml:space="preserve">Gumercinda del Rosario García Feliciano </t>
  </si>
  <si>
    <t>Jose Francisco Alonzo Martínez</t>
  </si>
  <si>
    <t xml:space="preserve">Raquel Agripina Monica Chiac Tiúl  </t>
  </si>
  <si>
    <t>Hugo Leonel Colón Tzian</t>
  </si>
  <si>
    <t>UNIDAD DE RECURSOS HUMANOS</t>
  </si>
  <si>
    <t>DIRECCION DE SERVICIO SOCIAL</t>
  </si>
  <si>
    <t>María Antonia Guantá Quex</t>
  </si>
  <si>
    <t>UNIDAD DE PSICOLOGIA</t>
  </si>
  <si>
    <t xml:space="preserve">Ingrid Beatriz Sitán Ajsivinac </t>
  </si>
  <si>
    <t>UNIDAD DE EDUCACION Y FORMACIÓN</t>
  </si>
  <si>
    <t>UNIDAD DE COMUNICACIÓN SOCIAL</t>
  </si>
  <si>
    <t>María Reyes Vicente Batz</t>
  </si>
  <si>
    <t>UNIDAD DE PROYECTOS</t>
  </si>
  <si>
    <t xml:space="preserve">Cindy Julissa Nataly Arana Mendoza </t>
  </si>
  <si>
    <t xml:space="preserve">Lidia Carina de León Pérez </t>
  </si>
  <si>
    <t>Rosalía Francisca Solval García</t>
  </si>
  <si>
    <t>María Magdalena Ordoñez Mendóza</t>
  </si>
  <si>
    <t>Jeimy Aleida López García</t>
  </si>
  <si>
    <t>Delia Aracelly Alonzo Sequén</t>
  </si>
  <si>
    <t xml:space="preserve">Angelica Hermelinda Velásquez López </t>
  </si>
  <si>
    <t>Paulina Tahuico Coloch de Amperez</t>
  </si>
  <si>
    <t>Lubia Esperanza Xoná Jom</t>
  </si>
  <si>
    <t>Berinda Janeth Herrera de Morán</t>
  </si>
  <si>
    <t>Anna Jaquelynne Hernández y Hernández</t>
  </si>
  <si>
    <t>Sandra Patricia De León Pineda</t>
  </si>
  <si>
    <t>Encargada De Asesoria Juridica</t>
  </si>
  <si>
    <t>Miguel Francisco  Teleguario Cap</t>
  </si>
  <si>
    <t>Analista de Aplicacion de Personal</t>
  </si>
  <si>
    <t>Mirian  Aracely Mus Coy de Camey</t>
  </si>
  <si>
    <t>DIRECCION ADMINISTRATIVA FINANCIERA</t>
  </si>
  <si>
    <t>Delegada Regional de Quetzaltenango</t>
  </si>
  <si>
    <t>Sueldo Base  Renglón 011</t>
  </si>
  <si>
    <t>Defensora</t>
  </si>
  <si>
    <t>Sub- Directora de Asesoría Jurídica</t>
  </si>
  <si>
    <t>Delegada Regional Huehuetenango</t>
  </si>
  <si>
    <t>Delegada Regional Suchitepequez</t>
  </si>
  <si>
    <t>Vilma Dalila Macz Coy</t>
  </si>
  <si>
    <t>Delegada Regional Alta Verapaz</t>
  </si>
  <si>
    <t xml:space="preserve">Lucrecia Edelmira Calderón Urizar </t>
  </si>
  <si>
    <t>Analista Contable</t>
  </si>
  <si>
    <t>Ana Isabel Tipáz Coxaj</t>
  </si>
  <si>
    <t>Analista de Gestión de Personal</t>
  </si>
  <si>
    <t>Ana Lucía Bac Chiquín</t>
  </si>
  <si>
    <t>Delegada Regional Petén</t>
  </si>
  <si>
    <t>Sandra Isabel Xon Gonzalez</t>
  </si>
  <si>
    <t>REGIONAL SANTA ROSA</t>
  </si>
  <si>
    <t>REGIONAL QUETZALTENANGO</t>
  </si>
  <si>
    <t>REGIONAL SUCHITEPEQUEZ</t>
  </si>
  <si>
    <t>REGIONAL SAN MARCOS</t>
  </si>
  <si>
    <t>REGIONAL HUEHUETENANGO</t>
  </si>
  <si>
    <t>REGIONAL QUICHE</t>
  </si>
  <si>
    <t>REGIONAL BAJA VERAPAZ</t>
  </si>
  <si>
    <t>REGIONAL ALTA VERAPAZ</t>
  </si>
  <si>
    <t>REGIONAL PETEN</t>
  </si>
  <si>
    <t>REGIONAL IZABAL</t>
  </si>
  <si>
    <t>REGIONAL SOLOLA</t>
  </si>
  <si>
    <t>Miguel Domingo Cal Cal</t>
  </si>
  <si>
    <t>(Articulo 10, numeral 4, Ley de Acceso a la Informacion Publica Decreto 57-2008</t>
  </si>
  <si>
    <t>DIETAS</t>
  </si>
  <si>
    <t>N/A</t>
  </si>
  <si>
    <t>Recepcionista</t>
  </si>
  <si>
    <t>Engma Azuzena Socoy Iquic</t>
  </si>
  <si>
    <t>Directora de Servicio Social</t>
  </si>
  <si>
    <t xml:space="preserve">Margarita Rén Suy </t>
  </si>
  <si>
    <t>Asistente de Despacho</t>
  </si>
  <si>
    <t>UNIDAD DE INFORMATICA</t>
  </si>
  <si>
    <t>Ferdy Timal Regalado</t>
  </si>
  <si>
    <t>Técnico Profesional en Informática II</t>
  </si>
  <si>
    <t>Asistente de Informática</t>
  </si>
  <si>
    <t>Maria de la Cruz Toyom Aguilar</t>
  </si>
  <si>
    <t xml:space="preserve">Nohelia Judith Rios Valdez </t>
  </si>
  <si>
    <t>Aura Sucely Morales San José</t>
  </si>
  <si>
    <t>Profesional I</t>
  </si>
  <si>
    <t>Encargada de Almacén</t>
  </si>
  <si>
    <t>Paula Aracely Mejía Rodriguez de Chiriz</t>
  </si>
  <si>
    <t>Tomasa Anabeli Cuy Sacuj de Aju</t>
  </si>
  <si>
    <t>Margarita Claudia Per Ejcalón de Tzuquen</t>
  </si>
  <si>
    <t>Lourdes Denisse Torres García</t>
  </si>
  <si>
    <t>Gloria Evelyn Dalila Curuchich Simón</t>
  </si>
  <si>
    <t>Ana María Basilio Juarez de Fernandez</t>
  </si>
  <si>
    <t>Dilia Asaela Palacios Cayetano de Blanco</t>
  </si>
  <si>
    <t>Miriam Elizabeth Ixtabalán García de Ajanel</t>
  </si>
  <si>
    <t>Silvia Carmelina Navarro Bautista de Dominguez</t>
  </si>
  <si>
    <t>Kevin Estuardo Lopez Gonzalez</t>
  </si>
  <si>
    <t>Tecnico III</t>
  </si>
  <si>
    <t>Encargado de Inventario</t>
  </si>
  <si>
    <t>Elvin Giovanni García Higueros</t>
  </si>
  <si>
    <t>Auditor Interno</t>
  </si>
  <si>
    <t>Walter Orlando Chinchilla Veliz</t>
  </si>
  <si>
    <t>Arlyn Marisol Guzmán Herrarte  de García</t>
  </si>
  <si>
    <t>Luis Gerardo Barrientos Yac</t>
  </si>
  <si>
    <t>Sonia Esperanza Ocox Choc</t>
  </si>
  <si>
    <t>Asistente de Social</t>
  </si>
  <si>
    <t>Samaí Elizama Velásquez Velásquez</t>
  </si>
  <si>
    <t>Asistente de Proyectos</t>
  </si>
  <si>
    <t>OBSERVACIONES</t>
  </si>
  <si>
    <t>Brenda Estefania Celeste Xiquita Patal</t>
  </si>
  <si>
    <t>Jose Diego Chivalan Osorio</t>
  </si>
  <si>
    <t>Encargado de Comunicación Social</t>
  </si>
  <si>
    <t>Delegada Regional de Sololá</t>
  </si>
  <si>
    <t>Angela Alvarado Mantanic</t>
  </si>
  <si>
    <t>Jorge Mario Alvarado Villaseca</t>
  </si>
  <si>
    <t>Auditor I</t>
  </si>
  <si>
    <t>Encargado de Presupuesto</t>
  </si>
  <si>
    <t>Q.0,00</t>
  </si>
  <si>
    <t>Juana María Tax Saquimux</t>
  </si>
  <si>
    <t xml:space="preserve">Asesor Profesional Especializado III Psicologia </t>
  </si>
  <si>
    <t>Armando Quib Chub</t>
  </si>
  <si>
    <t>Responsable de actualizacion de informacion: Miguel Francisco Teleguario Cap</t>
  </si>
  <si>
    <t xml:space="preserve">Director Administrativo y Financiero </t>
  </si>
  <si>
    <t xml:space="preserve">Asesor Profesional Especializado III Trabajo Social </t>
  </si>
  <si>
    <t>Analista de Desarrollo  de Personal</t>
  </si>
  <si>
    <t xml:space="preserve">VIATICOS  </t>
  </si>
  <si>
    <t>Lilian Karina Xinico Xiquitá</t>
  </si>
  <si>
    <t>Aura Marina Xinico Saquec de Cua</t>
  </si>
  <si>
    <t>DIRECCION DE ASESORÍA JURIDICA</t>
  </si>
  <si>
    <t>UNIDAD DE PROMOCIÓN Y DESARROLLO POLÍTICO Y LEGAL</t>
  </si>
  <si>
    <t>Karla María Toc Méndez</t>
  </si>
  <si>
    <t>Ana Marleny Soco Abaj</t>
  </si>
  <si>
    <t>Asistente de la Dirección de Asesoría Jurídica</t>
  </si>
  <si>
    <t>UNIDA DE PLANIFICACIÓN, MONITOREO Y EVALUACIÓN</t>
  </si>
  <si>
    <t>Lucía González Alvarado</t>
  </si>
  <si>
    <t>Delegada Regional Baja Verapaz</t>
  </si>
  <si>
    <t>Revisión: Licenciada Zaida Lucrecia Galindo Noj</t>
  </si>
  <si>
    <t>Encargada de Recursos Humanos</t>
  </si>
  <si>
    <t>Zaida Lucrecia Galindo Noj</t>
  </si>
  <si>
    <t>Mónica Violeta García Matías</t>
  </si>
  <si>
    <t>Delegada Regional San Marcos</t>
  </si>
  <si>
    <t>Bono Vacacional</t>
  </si>
  <si>
    <t>Encargada de Informática</t>
  </si>
  <si>
    <t>Encargada de Educación y Formación</t>
  </si>
  <si>
    <t>Rosa Rebeca Aceytuno Lopez</t>
  </si>
  <si>
    <t xml:space="preserve">Delegada Regional Quiche </t>
  </si>
  <si>
    <t>Nidia Amarilis Menéndez Zepeda</t>
  </si>
  <si>
    <t>Asistente Financiera</t>
  </si>
  <si>
    <t>Rosa María García Balán</t>
  </si>
  <si>
    <t>Juana Morales Canil</t>
  </si>
  <si>
    <t>ASesor Profesional Especialziado III</t>
  </si>
  <si>
    <t>DIRECCIÓN DE AUDITORÍA INTERNA</t>
  </si>
  <si>
    <t>Orfa Marisela Lopez de la Cruz</t>
  </si>
  <si>
    <t>Delegada Regional Santa Rosa</t>
  </si>
  <si>
    <t>Lady Victoria Blanco de Perez</t>
  </si>
  <si>
    <t>Encargada de Asesoría Jurídica</t>
  </si>
  <si>
    <t>Mónica Jessenia Batzin Aju</t>
  </si>
  <si>
    <t>Encargada de Planificación, Monitoreo y Evaluación</t>
  </si>
  <si>
    <t>Comunidad Lingüística</t>
  </si>
  <si>
    <t>Kaqchikel</t>
  </si>
  <si>
    <t>K'iche'</t>
  </si>
  <si>
    <t>Mestiza</t>
  </si>
  <si>
    <t>Mam</t>
  </si>
  <si>
    <t>Mestizo</t>
  </si>
  <si>
    <t>Q'eqchi'</t>
  </si>
  <si>
    <t>Poqomchí</t>
  </si>
  <si>
    <t xml:space="preserve">Mestiza </t>
  </si>
  <si>
    <t>Xinka</t>
  </si>
  <si>
    <t>Tzutujil</t>
  </si>
  <si>
    <t xml:space="preserve">Mam </t>
  </si>
  <si>
    <t xml:space="preserve">kanjobal </t>
  </si>
  <si>
    <t>Awakateka</t>
  </si>
  <si>
    <t>Sakapulteko</t>
  </si>
  <si>
    <t>Achí</t>
  </si>
  <si>
    <t>Poqomchi</t>
  </si>
  <si>
    <t>Chorti</t>
  </si>
  <si>
    <t>Garífuna</t>
  </si>
  <si>
    <t>SALARIO DEVENGADO POR LOS EMPLEADOS PUBLICOS DE DEMI RENGLON 011 CORRESPONDIENTE AL MES DE ABRIL 2023</t>
  </si>
  <si>
    <t>TOTAL ABRIL</t>
  </si>
  <si>
    <t>Ana María Xuyá Cuxil</t>
  </si>
  <si>
    <t xml:space="preserve">Encargada de Proyectos </t>
  </si>
  <si>
    <t>Salario de Abril más (+) salario proporcional del mes de marzo del año 2023</t>
  </si>
  <si>
    <t>Valeska Nohemi Guidos Sanchez</t>
  </si>
  <si>
    <t>Analista de Admisión  de Personal</t>
  </si>
  <si>
    <t>28</t>
  </si>
  <si>
    <t>55</t>
  </si>
  <si>
    <r>
      <rPr>
        <b/>
        <sz val="14"/>
        <color theme="1"/>
        <rFont val="Calibri"/>
        <family val="2"/>
        <scheme val="minor"/>
      </rPr>
      <t>NOTA:</t>
    </r>
    <r>
      <rPr>
        <sz val="14"/>
        <color theme="1"/>
        <rFont val="Calibri"/>
        <family val="2"/>
        <scheme val="minor"/>
      </rPr>
      <t xml:space="preserve"> En el presente listado no refleja todo el personal de la Defensoría de la Mujer Indígena, debido a que en el mes de marzo no se les fue posible hacer efectivo el pago de salario, quedando pendientes los mismos para el mes de mayo.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</si>
</sst>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_-* #,##0.00\ &quot;€&quot;_-;\-* #,##0.00\ &quot;€&quot;_-;_-* &quot;-&quot;??\ &quot;€&quot;_-;_-@_-"/>
    <numFmt numFmtId="165" formatCode="_(&quot;Q&quot;* #,##0.00_);_(&quot;Q&quot;* \(#,##0.00\);_(&quot;Q&quot;* &quot;-&quot;??_);_(@_)"/>
    <numFmt numFmtId="166" formatCode="_(* #,##0.00_);_(* \(#,##0.00\);_(* &quot;-&quot;??_);_(@_)"/>
    <numFmt numFmtId="167" formatCode="[$Q-100A]#,##0.00_ ;\-[$Q-100A]#,##0.00\ "/>
    <numFmt numFmtId="168" formatCode="&quot;Q&quot;#,##0.00;[Red]&quot;Q&quot;#,##0.00"/>
    <numFmt numFmtId="169" formatCode="&quot;Q&quot;#,##0.00"/>
    <numFmt numFmtId="170" formatCode="_-[$Q-100A]* #,##0.00_-;\-[$Q-100A]* #,##0.00_-;_-[$Q-100A]* &quot;-&quot;??_-;_-@_-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9"/>
      <name val="Calibri"/>
      <family val="2"/>
    </font>
    <font>
      <b/>
      <sz val="9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rgb="FFFF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color rgb="FF043A69"/>
      <name val="Verdana"/>
      <family val="2"/>
    </font>
    <font>
      <b/>
      <sz val="1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sz val="16"/>
      <name val="Calibri"/>
      <family val="2"/>
      <scheme val="minor"/>
    </font>
    <font>
      <sz val="10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4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/>
    <xf numFmtId="165" fontId="1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164" fontId="2" fillId="0" borderId="0" applyFont="0" applyFill="0" applyBorder="0" applyAlignment="0" applyProtection="0"/>
    <xf numFmtId="166" fontId="1" fillId="0" borderId="0" applyFont="0" applyFill="0" applyBorder="0" applyAlignment="0" applyProtection="0"/>
  </cellStyleXfs>
  <cellXfs count="237">
    <xf numFmtId="0" fontId="0" fillId="0" borderId="0" xfId="0"/>
    <xf numFmtId="0" fontId="3" fillId="0" borderId="1" xfId="4" applyFont="1" applyFill="1" applyBorder="1" applyAlignment="1">
      <alignment horizontal="left" vertical="center" wrapText="1"/>
    </xf>
    <xf numFmtId="0" fontId="3" fillId="0" borderId="1" xfId="2" applyFont="1" applyFill="1" applyBorder="1" applyAlignment="1">
      <alignment horizontal="left" vertical="center" wrapText="1"/>
    </xf>
    <xf numFmtId="0" fontId="3" fillId="0" borderId="1" xfId="8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left" vertical="center"/>
    </xf>
    <xf numFmtId="0" fontId="3" fillId="0" borderId="1" xfId="10" applyFont="1" applyFill="1" applyBorder="1" applyAlignment="1">
      <alignment horizontal="left" vertical="center" wrapText="1"/>
    </xf>
    <xf numFmtId="0" fontId="3" fillId="0" borderId="1" xfId="13" applyFont="1" applyFill="1" applyBorder="1" applyAlignment="1">
      <alignment horizontal="left" vertical="center" wrapText="1"/>
    </xf>
    <xf numFmtId="0" fontId="3" fillId="0" borderId="1" xfId="14" applyFont="1" applyFill="1" applyBorder="1" applyAlignment="1">
      <alignment horizontal="left" vertical="center" wrapText="1"/>
    </xf>
    <xf numFmtId="169" fontId="3" fillId="3" borderId="1" xfId="3" applyNumberFormat="1" applyFont="1" applyFill="1" applyBorder="1" applyAlignment="1">
      <alignment vertical="center"/>
    </xf>
    <xf numFmtId="0" fontId="3" fillId="0" borderId="3" xfId="2" applyFont="1" applyFill="1" applyBorder="1" applyAlignment="1">
      <alignment horizontal="left" vertical="center" wrapText="1"/>
    </xf>
    <xf numFmtId="49" fontId="3" fillId="3" borderId="1" xfId="3" applyNumberFormat="1" applyFont="1" applyFill="1" applyBorder="1" applyAlignment="1">
      <alignment horizontal="center" vertical="center"/>
    </xf>
    <xf numFmtId="0" fontId="8" fillId="0" borderId="0" xfId="0" applyFont="1"/>
    <xf numFmtId="0" fontId="3" fillId="0" borderId="1" xfId="0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3" fillId="0" borderId="4" xfId="2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6" xfId="4" applyFont="1" applyFill="1" applyBorder="1" applyAlignment="1">
      <alignment horizontal="left" vertical="center" wrapText="1"/>
    </xf>
    <xf numFmtId="0" fontId="3" fillId="0" borderId="6" xfId="2" applyFont="1" applyFill="1" applyBorder="1" applyAlignment="1">
      <alignment horizontal="left" vertical="center" wrapText="1"/>
    </xf>
    <xf numFmtId="0" fontId="3" fillId="0" borderId="5" xfId="2" applyFont="1" applyFill="1" applyBorder="1" applyAlignment="1">
      <alignment horizontal="left" vertical="center" wrapText="1"/>
    </xf>
    <xf numFmtId="0" fontId="3" fillId="0" borderId="2" xfId="2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6" xfId="10" applyFont="1" applyFill="1" applyBorder="1" applyAlignment="1">
      <alignment horizontal="left" vertical="center" wrapText="1"/>
    </xf>
    <xf numFmtId="0" fontId="3" fillId="0" borderId="6" xfId="12" applyFont="1" applyFill="1" applyBorder="1" applyAlignment="1">
      <alignment horizontal="left" vertical="center" wrapText="1"/>
    </xf>
    <xf numFmtId="0" fontId="3" fillId="0" borderId="6" xfId="13" applyFont="1" applyFill="1" applyBorder="1" applyAlignment="1">
      <alignment horizontal="left" vertical="center" wrapText="1"/>
    </xf>
    <xf numFmtId="0" fontId="3" fillId="0" borderId="6" xfId="14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left" vertical="center"/>
    </xf>
    <xf numFmtId="0" fontId="0" fillId="0" borderId="0" xfId="0" applyAlignment="1">
      <alignment horizontal="right" vertical="center"/>
    </xf>
    <xf numFmtId="169" fontId="7" fillId="2" borderId="1" xfId="0" applyNumberFormat="1" applyFont="1" applyFill="1" applyBorder="1" applyAlignment="1">
      <alignment horizontal="right" vertical="center"/>
    </xf>
    <xf numFmtId="169" fontId="7" fillId="2" borderId="1" xfId="3" applyNumberFormat="1" applyFont="1" applyFill="1" applyBorder="1" applyAlignment="1">
      <alignment horizontal="right" vertical="center"/>
    </xf>
    <xf numFmtId="0" fontId="8" fillId="0" borderId="0" xfId="0" applyFont="1" applyAlignment="1">
      <alignment horizontal="right" vertical="center"/>
    </xf>
    <xf numFmtId="169" fontId="7" fillId="4" borderId="1" xfId="0" applyNumberFormat="1" applyFont="1" applyFill="1" applyBorder="1" applyAlignment="1">
      <alignment horizontal="right" vertical="center"/>
    </xf>
    <xf numFmtId="169" fontId="3" fillId="5" borderId="3" xfId="3" applyNumberFormat="1" applyFont="1" applyFill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left" vertical="center"/>
    </xf>
    <xf numFmtId="169" fontId="13" fillId="5" borderId="3" xfId="3" applyNumberFormat="1" applyFont="1" applyFill="1" applyBorder="1" applyAlignment="1">
      <alignment horizontal="right" vertical="center"/>
    </xf>
    <xf numFmtId="0" fontId="3" fillId="5" borderId="1" xfId="0" applyFont="1" applyFill="1" applyBorder="1" applyAlignment="1">
      <alignment horizontal="center"/>
    </xf>
    <xf numFmtId="0" fontId="10" fillId="5" borderId="1" xfId="0" applyFont="1" applyFill="1" applyBorder="1" applyAlignment="1">
      <alignment vertical="center"/>
    </xf>
    <xf numFmtId="0" fontId="3" fillId="5" borderId="1" xfId="0" applyFont="1" applyFill="1" applyBorder="1" applyAlignment="1">
      <alignment wrapText="1"/>
    </xf>
    <xf numFmtId="49" fontId="3" fillId="5" borderId="1" xfId="0" applyNumberFormat="1" applyFont="1" applyFill="1" applyBorder="1" applyAlignment="1">
      <alignment horizontal="center"/>
    </xf>
    <xf numFmtId="0" fontId="10" fillId="5" borderId="1" xfId="0" applyFont="1" applyFill="1" applyBorder="1" applyAlignment="1">
      <alignment vertical="center" wrapText="1"/>
    </xf>
    <xf numFmtId="0" fontId="11" fillId="5" borderId="1" xfId="0" applyFont="1" applyFill="1" applyBorder="1" applyAlignment="1">
      <alignment vertical="center" wrapText="1"/>
    </xf>
    <xf numFmtId="169" fontId="3" fillId="5" borderId="1" xfId="3" applyNumberFormat="1" applyFont="1" applyFill="1" applyBorder="1" applyAlignment="1">
      <alignment horizontal="right" vertical="center"/>
    </xf>
    <xf numFmtId="169" fontId="3" fillId="5" borderId="1" xfId="0" applyNumberFormat="1" applyFont="1" applyFill="1" applyBorder="1" applyAlignment="1">
      <alignment horizontal="right" vertical="center"/>
    </xf>
    <xf numFmtId="169" fontId="7" fillId="5" borderId="1" xfId="0" applyNumberFormat="1" applyFont="1" applyFill="1" applyBorder="1" applyAlignment="1">
      <alignment horizontal="right" vertical="center"/>
    </xf>
    <xf numFmtId="169" fontId="3" fillId="6" borderId="1" xfId="3" applyNumberFormat="1" applyFont="1" applyFill="1" applyBorder="1" applyAlignment="1">
      <alignment horizontal="right" vertical="center"/>
    </xf>
    <xf numFmtId="169" fontId="3" fillId="6" borderId="1" xfId="0" applyNumberFormat="1" applyFont="1" applyFill="1" applyBorder="1" applyAlignment="1">
      <alignment horizontal="right" vertical="center"/>
    </xf>
    <xf numFmtId="0" fontId="12" fillId="0" borderId="0" xfId="0" applyFont="1" applyAlignment="1">
      <alignment horizontal="right" vertical="center"/>
    </xf>
    <xf numFmtId="169" fontId="7" fillId="5" borderId="1" xfId="3" applyNumberFormat="1" applyFont="1" applyFill="1" applyBorder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2" applyFont="1" applyFill="1" applyBorder="1" applyAlignment="1">
      <alignment horizontal="left" vertical="center" wrapText="1"/>
    </xf>
    <xf numFmtId="169" fontId="13" fillId="5" borderId="1" xfId="3" applyNumberFormat="1" applyFont="1" applyFill="1" applyBorder="1" applyAlignment="1">
      <alignment horizontal="right" vertical="center"/>
    </xf>
    <xf numFmtId="169" fontId="12" fillId="0" borderId="0" xfId="0" applyNumberFormat="1" applyFont="1" applyAlignment="1">
      <alignment horizontal="right" vertical="center"/>
    </xf>
    <xf numFmtId="169" fontId="0" fillId="0" borderId="0" xfId="0" applyNumberFormat="1" applyAlignment="1">
      <alignment horizontal="right" vertical="center"/>
    </xf>
    <xf numFmtId="169" fontId="0" fillId="0" borderId="0" xfId="0" applyNumberFormat="1" applyAlignment="1">
      <alignment horizontal="left" vertical="center"/>
    </xf>
    <xf numFmtId="169" fontId="7" fillId="7" borderId="1" xfId="3" applyNumberFormat="1" applyFont="1" applyFill="1" applyBorder="1" applyAlignment="1">
      <alignment horizontal="right" vertical="center"/>
    </xf>
    <xf numFmtId="169" fontId="7" fillId="8" borderId="1" xfId="3" applyNumberFormat="1" applyFont="1" applyFill="1" applyBorder="1" applyAlignment="1">
      <alignment horizontal="right" vertical="center"/>
    </xf>
    <xf numFmtId="169" fontId="7" fillId="9" borderId="1" xfId="3" applyNumberFormat="1" applyFont="1" applyFill="1" applyBorder="1" applyAlignment="1">
      <alignment horizontal="right" vertical="center"/>
    </xf>
    <xf numFmtId="0" fontId="15" fillId="0" borderId="0" xfId="0" applyFont="1"/>
    <xf numFmtId="169" fontId="7" fillId="4" borderId="1" xfId="3" applyNumberFormat="1" applyFont="1" applyFill="1" applyBorder="1" applyAlignment="1">
      <alignment horizontal="right" vertical="center"/>
    </xf>
    <xf numFmtId="169" fontId="7" fillId="11" borderId="1" xfId="3" applyNumberFormat="1" applyFont="1" applyFill="1" applyBorder="1" applyAlignment="1">
      <alignment horizontal="right" vertical="center"/>
    </xf>
    <xf numFmtId="169" fontId="7" fillId="12" borderId="1" xfId="3" applyNumberFormat="1" applyFont="1" applyFill="1" applyBorder="1" applyAlignment="1">
      <alignment horizontal="right" vertical="center"/>
    </xf>
    <xf numFmtId="169" fontId="7" fillId="8" borderId="1" xfId="0" applyNumberFormat="1" applyFont="1" applyFill="1" applyBorder="1" applyAlignment="1">
      <alignment horizontal="right" vertical="center"/>
    </xf>
    <xf numFmtId="169" fontId="7" fillId="13" borderId="1" xfId="3" applyNumberFormat="1" applyFont="1" applyFill="1" applyBorder="1" applyAlignment="1">
      <alignment horizontal="right" vertical="center"/>
    </xf>
    <xf numFmtId="169" fontId="7" fillId="14" borderId="1" xfId="0" applyNumberFormat="1" applyFont="1" applyFill="1" applyBorder="1" applyAlignment="1">
      <alignment horizontal="right" vertical="center"/>
    </xf>
    <xf numFmtId="169" fontId="7" fillId="15" borderId="1" xfId="3" applyNumberFormat="1" applyFont="1" applyFill="1" applyBorder="1" applyAlignment="1">
      <alignment horizontal="right" vertical="center"/>
    </xf>
    <xf numFmtId="169" fontId="7" fillId="16" borderId="1" xfId="3" applyNumberFormat="1" applyFont="1" applyFill="1" applyBorder="1" applyAlignment="1">
      <alignment horizontal="right" vertical="center"/>
    </xf>
    <xf numFmtId="169" fontId="7" fillId="10" borderId="1" xfId="0" applyNumberFormat="1" applyFont="1" applyFill="1" applyBorder="1" applyAlignment="1">
      <alignment horizontal="right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169" fontId="0" fillId="0" borderId="1" xfId="0" applyNumberFormat="1" applyBorder="1" applyAlignment="1">
      <alignment horizontal="right" vertical="center"/>
    </xf>
    <xf numFmtId="0" fontId="0" fillId="0" borderId="1" xfId="0" applyFill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169" fontId="12" fillId="0" borderId="1" xfId="0" applyNumberFormat="1" applyFont="1" applyBorder="1" applyAlignment="1">
      <alignment vertical="center"/>
    </xf>
    <xf numFmtId="0" fontId="0" fillId="5" borderId="1" xfId="0" applyFill="1" applyBorder="1" applyAlignment="1">
      <alignment horizontal="center" vertical="center"/>
    </xf>
    <xf numFmtId="0" fontId="6" fillId="0" borderId="0" xfId="0" applyFont="1" applyAlignment="1">
      <alignment horizontal="left" vertical="center"/>
    </xf>
    <xf numFmtId="169" fontId="0" fillId="0" borderId="8" xfId="0" applyNumberFormat="1" applyBorder="1" applyAlignment="1">
      <alignment vertical="center"/>
    </xf>
    <xf numFmtId="0" fontId="3" fillId="2" borderId="1" xfId="2" applyFont="1" applyFill="1" applyBorder="1" applyAlignment="1">
      <alignment horizontal="left" vertical="center" wrapText="1"/>
    </xf>
    <xf numFmtId="0" fontId="3" fillId="2" borderId="3" xfId="2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 wrapText="1"/>
    </xf>
    <xf numFmtId="0" fontId="11" fillId="2" borderId="1" xfId="2" applyFont="1" applyFill="1" applyBorder="1" applyAlignment="1">
      <alignment horizontal="left" vertical="center" wrapText="1"/>
    </xf>
    <xf numFmtId="0" fontId="11" fillId="2" borderId="1" xfId="0" applyFont="1" applyFill="1" applyBorder="1" applyAlignment="1">
      <alignment horizontal="left" vertical="center" wrapText="1"/>
    </xf>
    <xf numFmtId="0" fontId="3" fillId="2" borderId="1" xfId="8" applyFont="1" applyFill="1" applyBorder="1" applyAlignment="1">
      <alignment horizontal="left" vertical="center" wrapText="1"/>
    </xf>
    <xf numFmtId="0" fontId="13" fillId="2" borderId="1" xfId="0" applyFont="1" applyFill="1" applyBorder="1" applyAlignment="1">
      <alignment horizontal="left" vertical="center"/>
    </xf>
    <xf numFmtId="0" fontId="0" fillId="0" borderId="8" xfId="0" applyBorder="1" applyAlignment="1">
      <alignment vertical="center"/>
    </xf>
    <xf numFmtId="0" fontId="11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wrapText="1"/>
    </xf>
    <xf numFmtId="49" fontId="3" fillId="0" borderId="1" xfId="0" applyNumberFormat="1" applyFont="1" applyFill="1" applyBorder="1" applyAlignment="1">
      <alignment horizontal="center"/>
    </xf>
    <xf numFmtId="0" fontId="10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169" fontId="3" fillId="19" borderId="1" xfId="0" applyNumberFormat="1" applyFont="1" applyFill="1" applyBorder="1" applyAlignment="1">
      <alignment horizontal="right" vertical="center"/>
    </xf>
    <xf numFmtId="169" fontId="3" fillId="19" borderId="3" xfId="3" applyNumberFormat="1" applyFont="1" applyFill="1" applyBorder="1" applyAlignment="1">
      <alignment horizontal="right" vertical="center"/>
    </xf>
    <xf numFmtId="49" fontId="3" fillId="18" borderId="1" xfId="0" applyNumberFormat="1" applyFont="1" applyFill="1" applyBorder="1" applyAlignment="1">
      <alignment horizontal="center"/>
    </xf>
    <xf numFmtId="169" fontId="3" fillId="18" borderId="1" xfId="0" applyNumberFormat="1" applyFont="1" applyFill="1" applyBorder="1" applyAlignment="1">
      <alignment horizontal="right" vertical="center"/>
    </xf>
    <xf numFmtId="169" fontId="3" fillId="18" borderId="3" xfId="3" applyNumberFormat="1" applyFont="1" applyFill="1" applyBorder="1" applyAlignment="1">
      <alignment horizontal="right" vertical="center"/>
    </xf>
    <xf numFmtId="169" fontId="3" fillId="18" borderId="1" xfId="3" applyNumberFormat="1" applyFont="1" applyFill="1" applyBorder="1" applyAlignment="1">
      <alignment horizontal="right" vertical="center"/>
    </xf>
    <xf numFmtId="169" fontId="13" fillId="18" borderId="1" xfId="3" applyNumberFormat="1" applyFont="1" applyFill="1" applyBorder="1" applyAlignment="1">
      <alignment horizontal="right" vertical="center"/>
    </xf>
    <xf numFmtId="169" fontId="7" fillId="18" borderId="1" xfId="3" applyNumberFormat="1" applyFont="1" applyFill="1" applyBorder="1" applyAlignment="1">
      <alignment horizontal="right" vertical="center"/>
    </xf>
    <xf numFmtId="169" fontId="3" fillId="2" borderId="1" xfId="0" applyNumberFormat="1" applyFont="1" applyFill="1" applyBorder="1" applyAlignment="1">
      <alignment horizontal="right" vertical="center"/>
    </xf>
    <xf numFmtId="169" fontId="3" fillId="0" borderId="1" xfId="0" applyNumberFormat="1" applyFont="1" applyBorder="1" applyAlignment="1">
      <alignment horizontal="left" vertical="center"/>
    </xf>
    <xf numFmtId="169" fontId="13" fillId="3" borderId="3" xfId="3" applyNumberFormat="1" applyFont="1" applyFill="1" applyBorder="1" applyAlignment="1">
      <alignment horizontal="right" vertical="center"/>
    </xf>
    <xf numFmtId="0" fontId="8" fillId="2" borderId="1" xfId="0" applyFont="1" applyFill="1" applyBorder="1" applyAlignment="1">
      <alignment horizontal="center" vertical="center"/>
    </xf>
    <xf numFmtId="0" fontId="3" fillId="2" borderId="6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/>
    </xf>
    <xf numFmtId="49" fontId="3" fillId="2" borderId="1" xfId="3" applyNumberFormat="1" applyFont="1" applyFill="1" applyBorder="1" applyAlignment="1">
      <alignment horizontal="center" vertical="center"/>
    </xf>
    <xf numFmtId="169" fontId="3" fillId="2" borderId="1" xfId="3" applyNumberFormat="1" applyFont="1" applyFill="1" applyBorder="1" applyAlignment="1">
      <alignment horizontal="right" vertical="center"/>
    </xf>
    <xf numFmtId="169" fontId="3" fillId="2" borderId="3" xfId="3" applyNumberFormat="1" applyFont="1" applyFill="1" applyBorder="1" applyAlignment="1">
      <alignment horizontal="right" vertical="center"/>
    </xf>
    <xf numFmtId="0" fontId="8" fillId="2" borderId="0" xfId="0" applyFont="1" applyFill="1" applyAlignment="1">
      <alignment horizontal="left" vertical="center"/>
    </xf>
    <xf numFmtId="0" fontId="3" fillId="2" borderId="1" xfId="0" applyFont="1" applyFill="1" applyBorder="1" applyAlignment="1">
      <alignment horizontal="center"/>
    </xf>
    <xf numFmtId="169" fontId="16" fillId="2" borderId="3" xfId="3" applyNumberFormat="1" applyFont="1" applyFill="1" applyBorder="1" applyAlignment="1">
      <alignment horizontal="right" vertical="center"/>
    </xf>
    <xf numFmtId="169" fontId="11" fillId="5" borderId="1" xfId="3" applyNumberFormat="1" applyFont="1" applyFill="1" applyBorder="1" applyAlignment="1">
      <alignment horizontal="right" vertical="center"/>
    </xf>
    <xf numFmtId="169" fontId="17" fillId="5" borderId="1" xfId="3" applyNumberFormat="1" applyFont="1" applyFill="1" applyBorder="1" applyAlignment="1">
      <alignment horizontal="right" vertical="center"/>
    </xf>
    <xf numFmtId="169" fontId="17" fillId="2" borderId="3" xfId="3" applyNumberFormat="1" applyFont="1" applyFill="1" applyBorder="1" applyAlignment="1">
      <alignment horizontal="right" vertical="center"/>
    </xf>
    <xf numFmtId="0" fontId="17" fillId="2" borderId="1" xfId="0" applyFont="1" applyFill="1" applyBorder="1" applyAlignment="1">
      <alignment horizontal="left" vertical="center"/>
    </xf>
    <xf numFmtId="169" fontId="17" fillId="2" borderId="1" xfId="3" applyNumberFormat="1" applyFont="1" applyFill="1" applyBorder="1" applyAlignment="1">
      <alignment horizontal="right" vertical="center"/>
    </xf>
    <xf numFmtId="166" fontId="0" fillId="0" borderId="0" xfId="16" applyFont="1" applyAlignment="1">
      <alignment horizontal="left" vertical="center"/>
    </xf>
    <xf numFmtId="166" fontId="0" fillId="0" borderId="0" xfId="0" applyNumberFormat="1" applyAlignment="1">
      <alignment horizontal="left" vertical="center"/>
    </xf>
    <xf numFmtId="0" fontId="18" fillId="20" borderId="1" xfId="0" applyFont="1" applyFill="1" applyBorder="1" applyAlignment="1">
      <alignment horizontal="center" vertical="center"/>
    </xf>
    <xf numFmtId="0" fontId="18" fillId="20" borderId="1" xfId="0" applyFont="1" applyFill="1" applyBorder="1" applyAlignment="1">
      <alignment horizontal="center" vertical="center" wrapText="1"/>
    </xf>
    <xf numFmtId="167" fontId="18" fillId="20" borderId="1" xfId="1" applyNumberFormat="1" applyFont="1" applyFill="1" applyBorder="1" applyAlignment="1">
      <alignment horizontal="center" vertical="center" wrapText="1"/>
    </xf>
    <xf numFmtId="168" fontId="18" fillId="20" borderId="1" xfId="1" applyNumberFormat="1" applyFont="1" applyFill="1" applyBorder="1" applyAlignment="1">
      <alignment horizontal="center" vertical="center" wrapText="1"/>
    </xf>
    <xf numFmtId="0" fontId="16" fillId="20" borderId="1" xfId="0" applyFont="1" applyFill="1" applyBorder="1" applyAlignment="1">
      <alignment horizontal="center" vertical="center" wrapText="1"/>
    </xf>
    <xf numFmtId="0" fontId="9" fillId="20" borderId="1" xfId="0" applyFont="1" applyFill="1" applyBorder="1" applyAlignment="1">
      <alignment horizontal="center" vertical="center" wrapText="1"/>
    </xf>
    <xf numFmtId="0" fontId="18" fillId="3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left" vertical="center" wrapText="1"/>
    </xf>
    <xf numFmtId="49" fontId="18" fillId="0" borderId="1" xfId="0" applyNumberFormat="1" applyFont="1" applyFill="1" applyBorder="1" applyAlignment="1">
      <alignment horizontal="center" vertical="center" wrapText="1"/>
    </xf>
    <xf numFmtId="169" fontId="18" fillId="0" borderId="1" xfId="0" applyNumberFormat="1" applyFont="1" applyFill="1" applyBorder="1" applyAlignment="1">
      <alignment horizontal="right" vertical="center" wrapText="1"/>
    </xf>
    <xf numFmtId="167" fontId="18" fillId="0" borderId="1" xfId="1" applyNumberFormat="1" applyFont="1" applyFill="1" applyBorder="1" applyAlignment="1">
      <alignment horizontal="right" vertical="center" wrapText="1"/>
    </xf>
    <xf numFmtId="168" fontId="18" fillId="0" borderId="1" xfId="1" applyNumberFormat="1" applyFont="1" applyFill="1" applyBorder="1" applyAlignment="1">
      <alignment horizontal="right" vertical="center" wrapText="1"/>
    </xf>
    <xf numFmtId="169" fontId="16" fillId="0" borderId="1" xfId="0" applyNumberFormat="1" applyFont="1" applyFill="1" applyBorder="1" applyAlignment="1">
      <alignment horizontal="center" vertical="center" wrapText="1"/>
    </xf>
    <xf numFmtId="170" fontId="16" fillId="0" borderId="1" xfId="0" applyNumberFormat="1" applyFont="1" applyFill="1" applyBorder="1" applyAlignment="1">
      <alignment horizontal="right" vertical="center" wrapText="1"/>
    </xf>
    <xf numFmtId="169" fontId="9" fillId="0" borderId="1" xfId="0" applyNumberFormat="1" applyFont="1" applyFill="1" applyBorder="1" applyAlignment="1">
      <alignment horizontal="left" vertical="center" wrapText="1"/>
    </xf>
    <xf numFmtId="0" fontId="18" fillId="0" borderId="1" xfId="0" applyFont="1" applyFill="1" applyBorder="1" applyAlignment="1">
      <alignment horizontal="center" vertical="center"/>
    </xf>
    <xf numFmtId="0" fontId="18" fillId="3" borderId="1" xfId="0" applyFont="1" applyFill="1" applyBorder="1" applyAlignment="1">
      <alignment vertical="center" wrapText="1"/>
    </xf>
    <xf numFmtId="0" fontId="18" fillId="0" borderId="1" xfId="4" applyFont="1" applyFill="1" applyBorder="1" applyAlignment="1">
      <alignment horizontal="left" vertical="center" wrapText="1"/>
    </xf>
    <xf numFmtId="0" fontId="18" fillId="0" borderId="1" xfId="0" applyFont="1" applyFill="1" applyBorder="1" applyAlignment="1">
      <alignment vertical="center" wrapText="1"/>
    </xf>
    <xf numFmtId="49" fontId="18" fillId="0" borderId="1" xfId="3" applyNumberFormat="1" applyFont="1" applyFill="1" applyBorder="1" applyAlignment="1">
      <alignment horizontal="center" vertical="center"/>
    </xf>
    <xf numFmtId="169" fontId="18" fillId="0" borderId="1" xfId="3" applyNumberFormat="1" applyFont="1" applyFill="1" applyBorder="1" applyAlignment="1">
      <alignment horizontal="right" vertical="center"/>
    </xf>
    <xf numFmtId="0" fontId="18" fillId="2" borderId="1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left" vertical="center" wrapText="1"/>
    </xf>
    <xf numFmtId="0" fontId="18" fillId="2" borderId="1" xfId="4" applyFont="1" applyFill="1" applyBorder="1" applyAlignment="1">
      <alignment horizontal="left" vertical="center" wrapText="1"/>
    </xf>
    <xf numFmtId="0" fontId="18" fillId="2" borderId="1" xfId="0" applyFont="1" applyFill="1" applyBorder="1" applyAlignment="1">
      <alignment vertical="center" wrapText="1"/>
    </xf>
    <xf numFmtId="49" fontId="18" fillId="2" borderId="1" xfId="3" applyNumberFormat="1" applyFont="1" applyFill="1" applyBorder="1" applyAlignment="1">
      <alignment horizontal="center" vertical="center"/>
    </xf>
    <xf numFmtId="169" fontId="18" fillId="2" borderId="1" xfId="3" applyNumberFormat="1" applyFont="1" applyFill="1" applyBorder="1" applyAlignment="1">
      <alignment horizontal="right" vertical="center"/>
    </xf>
    <xf numFmtId="169" fontId="9" fillId="2" borderId="1" xfId="0" applyNumberFormat="1" applyFont="1" applyFill="1" applyBorder="1" applyAlignment="1">
      <alignment horizontal="left" vertical="center" wrapText="1"/>
    </xf>
    <xf numFmtId="0" fontId="16" fillId="3" borderId="1" xfId="0" applyFont="1" applyFill="1" applyBorder="1" applyAlignment="1">
      <alignment horizontal="left" vertical="center" wrapText="1"/>
    </xf>
    <xf numFmtId="49" fontId="18" fillId="3" borderId="1" xfId="3" applyNumberFormat="1" applyFont="1" applyFill="1" applyBorder="1" applyAlignment="1">
      <alignment horizontal="center" vertical="center"/>
    </xf>
    <xf numFmtId="169" fontId="18" fillId="3" borderId="1" xfId="3" applyNumberFormat="1" applyFont="1" applyFill="1" applyBorder="1" applyAlignment="1">
      <alignment horizontal="right" vertical="center"/>
    </xf>
    <xf numFmtId="169" fontId="16" fillId="3" borderId="1" xfId="3" applyNumberFormat="1" applyFont="1" applyFill="1" applyBorder="1" applyAlignment="1">
      <alignment horizontal="center" vertical="center"/>
    </xf>
    <xf numFmtId="169" fontId="16" fillId="0" borderId="1" xfId="3" applyNumberFormat="1" applyFont="1" applyFill="1" applyBorder="1" applyAlignment="1">
      <alignment horizontal="center" vertical="center"/>
    </xf>
    <xf numFmtId="169" fontId="16" fillId="0" borderId="1" xfId="3" applyNumberFormat="1" applyFont="1" applyFill="1" applyBorder="1" applyAlignment="1">
      <alignment horizontal="right" vertical="center"/>
    </xf>
    <xf numFmtId="169" fontId="8" fillId="0" borderId="1" xfId="0" applyNumberFormat="1" applyFont="1" applyFill="1" applyBorder="1" applyAlignment="1">
      <alignment horizontal="left" vertical="center" wrapText="1"/>
    </xf>
    <xf numFmtId="169" fontId="8" fillId="2" borderId="1" xfId="0" applyNumberFormat="1" applyFont="1" applyFill="1" applyBorder="1" applyAlignment="1">
      <alignment horizontal="left" vertical="center" wrapText="1"/>
    </xf>
    <xf numFmtId="0" fontId="18" fillId="3" borderId="1" xfId="4" applyFont="1" applyFill="1" applyBorder="1" applyAlignment="1">
      <alignment horizontal="left" vertical="center" wrapText="1"/>
    </xf>
    <xf numFmtId="169" fontId="16" fillId="3" borderId="1" xfId="3" applyNumberFormat="1" applyFont="1" applyFill="1" applyBorder="1" applyAlignment="1">
      <alignment horizontal="right" vertical="center"/>
    </xf>
    <xf numFmtId="169" fontId="18" fillId="0" borderId="1" xfId="3" applyNumberFormat="1" applyFont="1" applyFill="1" applyBorder="1" applyAlignment="1">
      <alignment horizontal="center" vertical="center" wrapText="1"/>
    </xf>
    <xf numFmtId="169" fontId="18" fillId="0" borderId="1" xfId="3" applyNumberFormat="1" applyFont="1" applyFill="1" applyBorder="1" applyAlignment="1">
      <alignment horizontal="center" vertical="center"/>
    </xf>
    <xf numFmtId="169" fontId="18" fillId="0" borderId="1" xfId="3" quotePrefix="1" applyNumberFormat="1" applyFont="1" applyFill="1" applyBorder="1" applyAlignment="1">
      <alignment horizontal="center" vertical="center" wrapText="1"/>
    </xf>
    <xf numFmtId="49" fontId="19" fillId="0" borderId="0" xfId="0" applyNumberFormat="1" applyFont="1" applyBorder="1" applyAlignment="1">
      <alignment horizontal="center" vertical="center"/>
    </xf>
    <xf numFmtId="49" fontId="19" fillId="0" borderId="0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 wrapText="1"/>
    </xf>
    <xf numFmtId="0" fontId="8" fillId="0" borderId="0" xfId="0" applyFont="1" applyFill="1" applyAlignment="1">
      <alignment horizontal="center" vertical="center"/>
    </xf>
    <xf numFmtId="0" fontId="8" fillId="0" borderId="0" xfId="0" applyFont="1" applyFill="1"/>
    <xf numFmtId="0" fontId="8" fillId="0" borderId="0" xfId="0" applyFont="1" applyFill="1" applyAlignment="1">
      <alignment horizontal="left" vertical="center"/>
    </xf>
    <xf numFmtId="169" fontId="8" fillId="0" borderId="0" xfId="0" applyNumberFormat="1" applyFont="1" applyFill="1" applyAlignment="1">
      <alignment horizontal="left" vertical="center"/>
    </xf>
    <xf numFmtId="49" fontId="18" fillId="0" borderId="1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vertical="top"/>
    </xf>
    <xf numFmtId="0" fontId="9" fillId="0" borderId="0" xfId="0" applyFont="1" applyAlignment="1">
      <alignment vertical="center" wrapText="1"/>
    </xf>
    <xf numFmtId="0" fontId="8" fillId="0" borderId="0" xfId="0" applyFont="1" applyAlignment="1">
      <alignment horizontal="left"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Fill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20" fillId="3" borderId="1" xfId="0" applyFont="1" applyFill="1" applyBorder="1" applyAlignment="1">
      <alignment horizontal="left" vertical="center" wrapText="1"/>
    </xf>
    <xf numFmtId="0" fontId="20" fillId="3" borderId="1" xfId="0" applyFont="1" applyFill="1" applyBorder="1" applyAlignment="1">
      <alignment vertical="center" wrapText="1"/>
    </xf>
    <xf numFmtId="0" fontId="21" fillId="0" borderId="1" xfId="0" applyFont="1" applyFill="1" applyBorder="1" applyAlignment="1">
      <alignment horizontal="center" vertical="center"/>
    </xf>
    <xf numFmtId="0" fontId="22" fillId="0" borderId="1" xfId="0" applyFont="1" applyFill="1" applyBorder="1" applyAlignment="1">
      <alignment horizontal="left" vertical="center" wrapText="1"/>
    </xf>
    <xf numFmtId="0" fontId="21" fillId="0" borderId="1" xfId="4" applyFont="1" applyFill="1" applyBorder="1" applyAlignment="1">
      <alignment horizontal="left" vertical="center" wrapText="1"/>
    </xf>
    <xf numFmtId="0" fontId="21" fillId="0" borderId="1" xfId="0" applyFont="1" applyFill="1" applyBorder="1" applyAlignment="1">
      <alignment vertical="center" wrapText="1"/>
    </xf>
    <xf numFmtId="49" fontId="21" fillId="0" borderId="1" xfId="3" applyNumberFormat="1" applyFont="1" applyFill="1" applyBorder="1" applyAlignment="1">
      <alignment horizontal="center" vertical="center"/>
    </xf>
    <xf numFmtId="169" fontId="21" fillId="0" borderId="1" xfId="3" applyNumberFormat="1" applyFont="1" applyFill="1" applyBorder="1" applyAlignment="1">
      <alignment horizontal="right" vertical="center"/>
    </xf>
    <xf numFmtId="169" fontId="22" fillId="0" borderId="1" xfId="3" applyNumberFormat="1" applyFont="1" applyFill="1" applyBorder="1" applyAlignment="1">
      <alignment horizontal="center" vertical="center"/>
    </xf>
    <xf numFmtId="169" fontId="22" fillId="0" borderId="1" xfId="3" applyNumberFormat="1" applyFont="1" applyFill="1" applyBorder="1" applyAlignment="1">
      <alignment horizontal="right" vertical="center"/>
    </xf>
    <xf numFmtId="170" fontId="22" fillId="0" borderId="1" xfId="0" applyNumberFormat="1" applyFont="1" applyFill="1" applyBorder="1" applyAlignment="1">
      <alignment horizontal="right" vertical="center" wrapText="1"/>
    </xf>
    <xf numFmtId="169" fontId="12" fillId="0" borderId="1" xfId="0" applyNumberFormat="1" applyFont="1" applyFill="1" applyBorder="1" applyAlignment="1">
      <alignment horizontal="left" vertical="center" wrapText="1"/>
    </xf>
    <xf numFmtId="0" fontId="21" fillId="0" borderId="1" xfId="0" applyFont="1" applyFill="1" applyBorder="1" applyAlignment="1">
      <alignment horizontal="left" vertical="center" wrapText="1"/>
    </xf>
    <xf numFmtId="169" fontId="21" fillId="0" borderId="1" xfId="3" applyNumberFormat="1" applyFont="1" applyFill="1" applyBorder="1" applyAlignment="1">
      <alignment horizontal="center" vertical="center" wrapText="1"/>
    </xf>
    <xf numFmtId="169" fontId="21" fillId="0" borderId="1" xfId="0" applyNumberFormat="1" applyFont="1" applyFill="1" applyBorder="1" applyAlignment="1">
      <alignment horizontal="center" vertical="center" wrapText="1"/>
    </xf>
    <xf numFmtId="170" fontId="21" fillId="0" borderId="1" xfId="0" applyNumberFormat="1" applyFont="1" applyFill="1" applyBorder="1" applyAlignment="1">
      <alignment horizontal="right" vertical="center" wrapText="1"/>
    </xf>
    <xf numFmtId="169" fontId="22" fillId="0" borderId="1" xfId="0" applyNumberFormat="1" applyFont="1" applyFill="1" applyBorder="1" applyAlignment="1">
      <alignment horizontal="center" vertical="center" wrapText="1"/>
    </xf>
    <xf numFmtId="169" fontId="21" fillId="0" borderId="1" xfId="0" applyNumberFormat="1" applyFont="1" applyFill="1" applyBorder="1" applyAlignment="1">
      <alignment horizontal="right" vertical="center" wrapText="1"/>
    </xf>
    <xf numFmtId="0" fontId="22" fillId="0" borderId="1" xfId="4" applyFont="1" applyFill="1" applyBorder="1" applyAlignment="1">
      <alignment horizontal="left" vertical="center" wrapText="1"/>
    </xf>
    <xf numFmtId="169" fontId="21" fillId="0" borderId="1" xfId="3" applyNumberFormat="1" applyFont="1" applyFill="1" applyBorder="1" applyAlignment="1">
      <alignment horizontal="center" vertical="center"/>
    </xf>
    <xf numFmtId="49" fontId="21" fillId="0" borderId="1" xfId="0" applyNumberFormat="1" applyFont="1" applyFill="1" applyBorder="1" applyAlignment="1">
      <alignment horizontal="center" vertical="center"/>
    </xf>
    <xf numFmtId="0" fontId="21" fillId="0" borderId="1" xfId="4" applyFont="1" applyFill="1" applyBorder="1" applyAlignment="1">
      <alignment vertical="center" wrapText="1"/>
    </xf>
    <xf numFmtId="169" fontId="21" fillId="0" borderId="1" xfId="0" quotePrefix="1" applyNumberFormat="1" applyFont="1" applyFill="1" applyBorder="1" applyAlignment="1">
      <alignment horizontal="center" vertical="center" wrapText="1"/>
    </xf>
    <xf numFmtId="169" fontId="21" fillId="0" borderId="1" xfId="0" applyNumberFormat="1" applyFont="1" applyFill="1" applyBorder="1" applyAlignment="1">
      <alignment vertical="center"/>
    </xf>
    <xf numFmtId="169" fontId="21" fillId="0" borderId="1" xfId="3" applyNumberFormat="1" applyFont="1" applyFill="1" applyBorder="1" applyAlignment="1">
      <alignment vertical="center"/>
    </xf>
    <xf numFmtId="0" fontId="21" fillId="0" borderId="1" xfId="0" applyFont="1" applyFill="1" applyBorder="1" applyAlignment="1">
      <alignment horizontal="center" vertical="center" wrapText="1"/>
    </xf>
    <xf numFmtId="0" fontId="12" fillId="0" borderId="0" xfId="0" applyFont="1" applyFill="1" applyAlignment="1">
      <alignment horizontal="left" vertical="center" wrapText="1"/>
    </xf>
    <xf numFmtId="0" fontId="6" fillId="0" borderId="0" xfId="0" applyFont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3" borderId="7" xfId="0" applyFill="1" applyBorder="1" applyAlignment="1">
      <alignment horizontal="center" vertical="center" wrapText="1"/>
    </xf>
    <xf numFmtId="0" fontId="0" fillId="3" borderId="3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167" fontId="5" fillId="5" borderId="1" xfId="1" applyNumberFormat="1" applyFont="1" applyFill="1" applyBorder="1" applyAlignment="1">
      <alignment horizontal="center" vertical="center" wrapText="1"/>
    </xf>
    <xf numFmtId="168" fontId="3" fillId="5" borderId="1" xfId="1" applyNumberFormat="1" applyFont="1" applyFill="1" applyBorder="1" applyAlignment="1">
      <alignment horizontal="center" vertical="center" wrapText="1"/>
    </xf>
    <xf numFmtId="0" fontId="4" fillId="6" borderId="7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7" fillId="18" borderId="6" xfId="0" applyFont="1" applyFill="1" applyBorder="1" applyAlignment="1">
      <alignment horizontal="left" vertical="center" wrapText="1"/>
    </xf>
    <xf numFmtId="0" fontId="7" fillId="18" borderId="9" xfId="0" applyFont="1" applyFill="1" applyBorder="1" applyAlignment="1">
      <alignment horizontal="left" vertical="center" wrapText="1"/>
    </xf>
    <xf numFmtId="0" fontId="7" fillId="18" borderId="10" xfId="0" applyFont="1" applyFill="1" applyBorder="1" applyAlignment="1">
      <alignment horizontal="left" vertical="center" wrapText="1"/>
    </xf>
    <xf numFmtId="0" fontId="3" fillId="17" borderId="1" xfId="0" applyFont="1" applyFill="1" applyBorder="1" applyAlignment="1">
      <alignment horizontal="center" vertical="center" wrapText="1"/>
    </xf>
    <xf numFmtId="169" fontId="0" fillId="0" borderId="8" xfId="0" applyNumberFormat="1" applyBorder="1" applyAlignment="1">
      <alignment horizontal="center" vertical="center"/>
    </xf>
    <xf numFmtId="0" fontId="0" fillId="3" borderId="3" xfId="0" applyFill="1" applyBorder="1" applyAlignment="1">
      <alignment horizontal="center" vertical="center" wrapText="1"/>
    </xf>
    <xf numFmtId="168" fontId="3" fillId="17" borderId="1" xfId="1" applyNumberFormat="1" applyFont="1" applyFill="1" applyBorder="1" applyAlignment="1">
      <alignment horizontal="center" vertical="center" wrapText="1"/>
    </xf>
    <xf numFmtId="0" fontId="23" fillId="0" borderId="8" xfId="0" applyFont="1" applyFill="1" applyBorder="1" applyAlignment="1">
      <alignment horizontal="left" vertical="center" wrapText="1"/>
    </xf>
    <xf numFmtId="0" fontId="19" fillId="0" borderId="0" xfId="0" applyFont="1" applyAlignment="1">
      <alignment horizontal="center" vertical="center"/>
    </xf>
    <xf numFmtId="49" fontId="19" fillId="0" borderId="0" xfId="0" applyNumberFormat="1" applyFont="1" applyBorder="1" applyAlignment="1">
      <alignment horizontal="center" vertical="center"/>
    </xf>
  </cellXfs>
  <cellStyles count="17">
    <cellStyle name="Millares" xfId="16" builtinId="3"/>
    <cellStyle name="Moneda" xfId="1" builtinId="4"/>
    <cellStyle name="Moneda 2" xfId="3"/>
    <cellStyle name="Moneda 3" xfId="15"/>
    <cellStyle name="Moneda 8" xfId="9"/>
    <cellStyle name="Moneda 9" xfId="11"/>
    <cellStyle name="Normal" xfId="0" builtinId="0"/>
    <cellStyle name="Normal 11" xfId="12"/>
    <cellStyle name="Normal 12" xfId="13"/>
    <cellStyle name="Normal 13" xfId="14"/>
    <cellStyle name="Normal 2" xfId="2"/>
    <cellStyle name="Normal 4" xfId="4"/>
    <cellStyle name="Normal 5" xfId="5"/>
    <cellStyle name="Normal 6" xfId="6"/>
    <cellStyle name="Normal 7" xfId="7"/>
    <cellStyle name="Normal 8" xfId="8"/>
    <cellStyle name="Normal 9" xfId="10"/>
  </cellStyles>
  <dxfs count="0"/>
  <tableStyles count="0" defaultTableStyle="TableStyleMedium9" defaultPivotStyle="PivotStyleLight16"/>
  <colors>
    <mruColors>
      <color rgb="FFCC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17"/>
  <sheetViews>
    <sheetView zoomScale="96" zoomScaleNormal="96" workbookViewId="0">
      <selection activeCell="L12" sqref="L12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hidden="1" customWidth="1"/>
    <col min="6" max="6" width="15.42578125" style="16" hidden="1" customWidth="1"/>
    <col min="7" max="7" width="10.42578125" style="38" hidden="1" customWidth="1"/>
    <col min="8" max="8" width="13.7109375" style="32" customWidth="1"/>
    <col min="9" max="9" width="13.140625" style="32" customWidth="1"/>
    <col min="10" max="10" width="14" style="32" customWidth="1"/>
    <col min="11" max="11" width="12.42578125" style="32" customWidth="1"/>
    <col min="12" max="12" width="8" style="32" customWidth="1"/>
    <col min="13" max="13" width="11.140625" style="32" customWidth="1"/>
    <col min="14" max="14" width="13.285156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16384" width="10.85546875" style="16"/>
  </cols>
  <sheetData>
    <row r="1" spans="1:19" ht="21" x14ac:dyDescent="0.25">
      <c r="A1" s="212" t="s">
        <v>186</v>
      </c>
      <c r="B1" s="212"/>
      <c r="C1" s="212"/>
      <c r="D1" s="212"/>
      <c r="E1" s="212"/>
      <c r="F1" s="212"/>
      <c r="G1" s="212"/>
      <c r="H1" s="212"/>
      <c r="I1" s="212"/>
      <c r="J1" s="212"/>
      <c r="K1" s="212"/>
      <c r="L1" s="212"/>
      <c r="M1" s="212"/>
      <c r="N1" s="212"/>
    </row>
    <row r="2" spans="1:19" s="38" customFormat="1" ht="15" customHeight="1" x14ac:dyDescent="0.25">
      <c r="A2" s="213" t="s">
        <v>0</v>
      </c>
      <c r="B2" s="213" t="s">
        <v>1</v>
      </c>
      <c r="C2" s="215" t="s">
        <v>10</v>
      </c>
      <c r="D2" s="215" t="s">
        <v>117</v>
      </c>
      <c r="E2" s="213" t="s">
        <v>2</v>
      </c>
      <c r="F2" s="213" t="s">
        <v>3</v>
      </c>
      <c r="G2" s="217" t="s">
        <v>73</v>
      </c>
      <c r="H2" s="219" t="s">
        <v>125</v>
      </c>
      <c r="I2" s="220" t="s">
        <v>126</v>
      </c>
      <c r="J2" s="221" t="s">
        <v>127</v>
      </c>
      <c r="K2" s="221" t="s">
        <v>128</v>
      </c>
      <c r="L2" s="221" t="s">
        <v>129</v>
      </c>
      <c r="M2" s="219" t="s">
        <v>130</v>
      </c>
      <c r="N2" s="219" t="s">
        <v>131</v>
      </c>
      <c r="O2" s="226" t="s">
        <v>190</v>
      </c>
      <c r="P2" s="222" t="s">
        <v>132</v>
      </c>
      <c r="Q2" s="222" t="s">
        <v>134</v>
      </c>
      <c r="R2" s="222" t="s">
        <v>133</v>
      </c>
      <c r="S2" s="224" t="s">
        <v>4</v>
      </c>
    </row>
    <row r="3" spans="1:19" s="38" customFormat="1" ht="58.5" customHeight="1" x14ac:dyDescent="0.25">
      <c r="A3" s="214"/>
      <c r="B3" s="214"/>
      <c r="C3" s="216"/>
      <c r="D3" s="216"/>
      <c r="E3" s="214"/>
      <c r="F3" s="214"/>
      <c r="G3" s="218"/>
      <c r="H3" s="219"/>
      <c r="I3" s="220"/>
      <c r="J3" s="221"/>
      <c r="K3" s="221"/>
      <c r="L3" s="221"/>
      <c r="M3" s="219"/>
      <c r="N3" s="219"/>
      <c r="O3" s="226"/>
      <c r="P3" s="223"/>
      <c r="Q3" s="223"/>
      <c r="R3" s="223"/>
      <c r="S3" s="225"/>
    </row>
    <row r="4" spans="1:19" s="19" customFormat="1" ht="24" x14ac:dyDescent="0.25">
      <c r="A4" s="58">
        <v>1</v>
      </c>
      <c r="B4" s="12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50">
        <v>6000</v>
      </c>
      <c r="O4" s="56">
        <f t="shared" ref="O4:O35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20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62">
        <v>1500</v>
      </c>
      <c r="O5" s="52">
        <f t="shared" si="0"/>
        <v>5691</v>
      </c>
      <c r="P5" s="54">
        <f t="shared" ref="P5:P35" si="1">O5-250</f>
        <v>5441</v>
      </c>
      <c r="Q5" s="54">
        <f>O5-250</f>
        <v>5441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62">
        <v>1800</v>
      </c>
      <c r="O6" s="52">
        <f t="shared" si="0"/>
        <v>8722</v>
      </c>
      <c r="P6" s="54">
        <f t="shared" si="1"/>
        <v>8472</v>
      </c>
      <c r="Q6" s="54">
        <f>O6-250</f>
        <v>8472</v>
      </c>
      <c r="R6" s="53">
        <v>200</v>
      </c>
      <c r="S6" s="11"/>
    </row>
    <row r="7" spans="1:19" s="19" customFormat="1" ht="24" x14ac:dyDescent="0.25">
      <c r="A7" s="58">
        <v>4</v>
      </c>
      <c r="B7" s="12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62">
        <v>4000</v>
      </c>
      <c r="O7" s="56">
        <f t="shared" si="0"/>
        <v>15012</v>
      </c>
      <c r="P7" s="53">
        <f>O7-250</f>
        <v>14762</v>
      </c>
      <c r="Q7" s="53">
        <f>O7-250</f>
        <v>14762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20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62">
        <v>1500</v>
      </c>
      <c r="O8" s="52">
        <f t="shared" si="0"/>
        <v>5691</v>
      </c>
      <c r="P8" s="54">
        <f t="shared" si="1"/>
        <v>5441</v>
      </c>
      <c r="Q8" s="54">
        <f>O8-250</f>
        <v>5441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ref="Q9:Q88" si="2">O9-250</f>
        <v>11875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13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50">
        <v>1800</v>
      </c>
      <c r="O10" s="56">
        <f t="shared" si="0"/>
        <v>8722</v>
      </c>
      <c r="P10" s="53">
        <f t="shared" si="1"/>
        <v>8472</v>
      </c>
      <c r="Q10" s="53">
        <f t="shared" si="2"/>
        <v>8472</v>
      </c>
      <c r="R10" s="53">
        <v>200</v>
      </c>
      <c r="S10" s="20"/>
    </row>
    <row r="11" spans="1:19" s="19" customFormat="1" ht="36" x14ac:dyDescent="0.25">
      <c r="A11" s="58">
        <v>8</v>
      </c>
      <c r="B11" s="1" t="s">
        <v>138</v>
      </c>
      <c r="C11" s="21" t="s">
        <v>14</v>
      </c>
      <c r="D11" s="21" t="s">
        <v>120</v>
      </c>
      <c r="E11" s="18" t="s">
        <v>135</v>
      </c>
      <c r="F11" s="20" t="s">
        <v>24</v>
      </c>
      <c r="G11" s="13" t="s">
        <v>74</v>
      </c>
      <c r="H11" s="50">
        <v>6297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113">
        <v>2000</v>
      </c>
      <c r="O11" s="56">
        <f t="shared" si="0"/>
        <v>8922</v>
      </c>
      <c r="P11" s="53">
        <f t="shared" si="1"/>
        <v>8672</v>
      </c>
      <c r="Q11" s="53">
        <f t="shared" si="2"/>
        <v>8672</v>
      </c>
      <c r="R11" s="53">
        <v>200</v>
      </c>
      <c r="S11" s="20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5700</v>
      </c>
      <c r="R12" s="53">
        <v>200</v>
      </c>
      <c r="S12" s="20"/>
    </row>
    <row r="13" spans="1:19" s="19" customFormat="1" ht="24" x14ac:dyDescent="0.2">
      <c r="A13" s="15">
        <v>10</v>
      </c>
      <c r="B13" s="1" t="s">
        <v>139</v>
      </c>
      <c r="C13" s="21" t="s">
        <v>19</v>
      </c>
      <c r="D13" s="21" t="s">
        <v>175</v>
      </c>
      <c r="E13" s="18" t="s">
        <v>187</v>
      </c>
      <c r="F13" s="20" t="s">
        <v>24</v>
      </c>
      <c r="G13" s="13" t="s">
        <v>74</v>
      </c>
      <c r="H13" s="50">
        <v>3525</v>
      </c>
      <c r="I13" s="37">
        <v>250</v>
      </c>
      <c r="J13" s="37">
        <v>0</v>
      </c>
      <c r="K13" s="37">
        <v>0</v>
      </c>
      <c r="L13" s="37">
        <v>0</v>
      </c>
      <c r="M13" s="37">
        <v>0</v>
      </c>
      <c r="N13" s="37">
        <v>1800</v>
      </c>
      <c r="O13" s="56">
        <f t="shared" si="0"/>
        <v>5575</v>
      </c>
      <c r="P13" s="53">
        <f t="shared" si="1"/>
        <v>5325</v>
      </c>
      <c r="Q13" s="53">
        <f t="shared" si="2"/>
        <v>5325</v>
      </c>
      <c r="R13" s="53">
        <v>200</v>
      </c>
      <c r="S13" s="20"/>
    </row>
    <row r="14" spans="1:19" s="19" customFormat="1" ht="24" x14ac:dyDescent="0.2">
      <c r="A14" s="15">
        <v>11</v>
      </c>
      <c r="B14" s="6" t="s">
        <v>179</v>
      </c>
      <c r="C14" s="2" t="s">
        <v>38</v>
      </c>
      <c r="D14" s="2" t="s">
        <v>175</v>
      </c>
      <c r="E14" s="2" t="s">
        <v>182</v>
      </c>
      <c r="F14" s="20" t="s">
        <v>24</v>
      </c>
      <c r="G14" s="13" t="s">
        <v>74</v>
      </c>
      <c r="H14" s="50">
        <v>3525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1800</v>
      </c>
      <c r="O14" s="56">
        <f t="shared" si="0"/>
        <v>5950</v>
      </c>
      <c r="P14" s="53">
        <f t="shared" si="1"/>
        <v>5700</v>
      </c>
      <c r="Q14" s="53">
        <f>O14-250</f>
        <v>5700</v>
      </c>
      <c r="R14" s="53">
        <v>200</v>
      </c>
      <c r="S14" s="20"/>
    </row>
    <row r="15" spans="1:19" s="19" customFormat="1" ht="24" customHeight="1" x14ac:dyDescent="0.25">
      <c r="A15" s="58">
        <v>12</v>
      </c>
      <c r="B15" s="1" t="s">
        <v>20</v>
      </c>
      <c r="C15" s="21" t="s">
        <v>19</v>
      </c>
      <c r="D15" s="21" t="s">
        <v>175</v>
      </c>
      <c r="E15" s="18" t="s">
        <v>188</v>
      </c>
      <c r="F15" s="20" t="s">
        <v>24</v>
      </c>
      <c r="G15" s="13" t="s">
        <v>74</v>
      </c>
      <c r="H15" s="50">
        <v>3525</v>
      </c>
      <c r="I15" s="37">
        <v>250</v>
      </c>
      <c r="J15" s="37">
        <v>375</v>
      </c>
      <c r="K15" s="37">
        <v>0</v>
      </c>
      <c r="L15" s="37">
        <v>0</v>
      </c>
      <c r="M15" s="37">
        <v>0</v>
      </c>
      <c r="N15" s="37">
        <v>1800</v>
      </c>
      <c r="O15" s="56">
        <f t="shared" si="0"/>
        <v>5950</v>
      </c>
      <c r="P15" s="53">
        <f t="shared" si="1"/>
        <v>5700</v>
      </c>
      <c r="Q15" s="53">
        <f t="shared" si="2"/>
        <v>5700</v>
      </c>
      <c r="R15" s="53">
        <v>200</v>
      </c>
      <c r="S15" s="20"/>
    </row>
    <row r="16" spans="1:19" s="19" customFormat="1" ht="24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37">
        <v>1200</v>
      </c>
      <c r="O16" s="56">
        <f t="shared" si="0"/>
        <v>3167</v>
      </c>
      <c r="P16" s="53">
        <f t="shared" si="1"/>
        <v>2917</v>
      </c>
      <c r="Q16" s="53">
        <f t="shared" si="2"/>
        <v>2917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56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56">
        <f t="shared" si="0"/>
        <v>3691</v>
      </c>
      <c r="P18" s="53">
        <f t="shared" si="1"/>
        <v>3441</v>
      </c>
      <c r="Q18" s="53">
        <f t="shared" si="2"/>
        <v>3441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37">
        <v>1800</v>
      </c>
      <c r="O19" s="56">
        <f t="shared" si="0"/>
        <v>8722</v>
      </c>
      <c r="P19" s="53">
        <f t="shared" si="1"/>
        <v>8472</v>
      </c>
      <c r="Q19" s="53">
        <f t="shared" si="2"/>
        <v>8472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56">
        <f t="shared" si="0"/>
        <v>10550</v>
      </c>
      <c r="P20" s="53">
        <f t="shared" si="1"/>
        <v>10300</v>
      </c>
      <c r="Q20" s="53">
        <f t="shared" si="2"/>
        <v>10300</v>
      </c>
      <c r="R20" s="53">
        <v>200</v>
      </c>
      <c r="S20" s="20"/>
    </row>
    <row r="21" spans="1:19" s="14" customFormat="1" ht="24" x14ac:dyDescent="0.25">
      <c r="A21" s="44">
        <v>18</v>
      </c>
      <c r="B21" s="49" t="s">
        <v>20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4">
        <f>O21-250</f>
        <v>5441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28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37">
        <v>1800</v>
      </c>
      <c r="O22" s="56">
        <f t="shared" si="0"/>
        <v>8722</v>
      </c>
      <c r="P22" s="53">
        <f t="shared" si="1"/>
        <v>8472</v>
      </c>
      <c r="Q22" s="53">
        <f t="shared" si="2"/>
        <v>8472</v>
      </c>
      <c r="R22" s="53">
        <v>200</v>
      </c>
      <c r="S22" s="20"/>
    </row>
    <row r="23" spans="1:19" s="19" customFormat="1" ht="36" x14ac:dyDescent="0.25">
      <c r="A23" s="58">
        <v>20</v>
      </c>
      <c r="B23" s="2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37">
        <v>2000</v>
      </c>
      <c r="O23" s="56">
        <f t="shared" si="0"/>
        <v>8547</v>
      </c>
      <c r="P23" s="53">
        <f t="shared" si="1"/>
        <v>8297</v>
      </c>
      <c r="Q23" s="53">
        <f t="shared" si="2"/>
        <v>8297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20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4">
        <f>O24-250</f>
        <v>5490</v>
      </c>
      <c r="R24" s="53">
        <v>200</v>
      </c>
      <c r="S24" s="11"/>
    </row>
    <row r="25" spans="1:19" s="19" customFormat="1" ht="36" x14ac:dyDescent="0.2">
      <c r="A25" s="15">
        <v>22</v>
      </c>
      <c r="B25" s="2" t="s">
        <v>141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37">
        <v>2000</v>
      </c>
      <c r="O25" s="56">
        <f t="shared" si="0"/>
        <v>8460</v>
      </c>
      <c r="P25" s="53">
        <f t="shared" si="1"/>
        <v>8210</v>
      </c>
      <c r="Q25" s="53">
        <f t="shared" si="2"/>
        <v>8210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20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52">
        <f t="shared" si="0"/>
        <v>5691</v>
      </c>
      <c r="P26" s="54">
        <f t="shared" si="1"/>
        <v>5441</v>
      </c>
      <c r="Q26" s="54">
        <f>O26-250</f>
        <v>5441</v>
      </c>
      <c r="R26" s="53">
        <v>200</v>
      </c>
      <c r="S26" s="11"/>
    </row>
    <row r="27" spans="1:19" s="19" customFormat="1" ht="36" x14ac:dyDescent="0.25">
      <c r="A27" s="58">
        <v>24</v>
      </c>
      <c r="B27" s="2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37">
        <v>2000</v>
      </c>
      <c r="O27" s="56">
        <f t="shared" si="0"/>
        <v>8547</v>
      </c>
      <c r="P27" s="53">
        <f t="shared" si="1"/>
        <v>8297</v>
      </c>
      <c r="Q27" s="53">
        <f t="shared" si="2"/>
        <v>8297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2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8085</v>
      </c>
      <c r="P28" s="53">
        <f t="shared" si="1"/>
        <v>7835</v>
      </c>
      <c r="Q28" s="53">
        <f t="shared" si="2"/>
        <v>7835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61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1800</v>
      </c>
      <c r="O29" s="56">
        <f t="shared" si="0"/>
        <v>8260</v>
      </c>
      <c r="P29" s="53">
        <f t="shared" si="1"/>
        <v>8010</v>
      </c>
      <c r="Q29" s="53">
        <f t="shared" si="2"/>
        <v>8010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20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4">
        <f>O30-250</f>
        <v>5441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2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37">
        <v>2000</v>
      </c>
      <c r="O31" s="56">
        <f t="shared" si="0"/>
        <v>8547</v>
      </c>
      <c r="P31" s="53">
        <f t="shared" si="1"/>
        <v>8297</v>
      </c>
      <c r="Q31" s="53">
        <f t="shared" si="2"/>
        <v>8297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20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4">
        <f>O32-250</f>
        <v>5441</v>
      </c>
      <c r="R32" s="53">
        <v>200</v>
      </c>
      <c r="S32" s="11"/>
    </row>
    <row r="33" spans="1:19" s="19" customFormat="1" x14ac:dyDescent="0.2">
      <c r="A33" s="15">
        <v>30</v>
      </c>
      <c r="B33" s="2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37">
        <v>4000</v>
      </c>
      <c r="O33" s="56">
        <f t="shared" si="0"/>
        <v>12750</v>
      </c>
      <c r="P33" s="53">
        <f t="shared" si="1"/>
        <v>12500</v>
      </c>
      <c r="Q33" s="53">
        <f t="shared" si="2"/>
        <v>12500</v>
      </c>
      <c r="R33" s="53">
        <v>200</v>
      </c>
      <c r="S33" s="20"/>
    </row>
    <row r="34" spans="1:19" s="19" customFormat="1" ht="36" x14ac:dyDescent="0.2">
      <c r="A34" s="15">
        <v>31</v>
      </c>
      <c r="B34" s="60" t="s">
        <v>20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6925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37">
        <v>1800</v>
      </c>
      <c r="O34" s="56">
        <f t="shared" si="0"/>
        <v>9350</v>
      </c>
      <c r="P34" s="53">
        <f t="shared" si="1"/>
        <v>9100</v>
      </c>
      <c r="Q34" s="53">
        <f>O34-250</f>
        <v>9100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37">
        <v>2000</v>
      </c>
      <c r="O35" s="56">
        <f t="shared" si="0"/>
        <v>8460</v>
      </c>
      <c r="P35" s="53">
        <f t="shared" si="1"/>
        <v>8210</v>
      </c>
      <c r="Q35" s="53">
        <f t="shared" si="2"/>
        <v>8210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37">
        <v>2000</v>
      </c>
      <c r="O36" s="56">
        <f t="shared" ref="O36:O67" si="3">SUM(H36:N36)</f>
        <v>8460</v>
      </c>
      <c r="P36" s="53">
        <f t="shared" ref="P36:P67" si="4">O36-250</f>
        <v>8210</v>
      </c>
      <c r="Q36" s="53">
        <f t="shared" si="2"/>
        <v>8210</v>
      </c>
      <c r="R36" s="53">
        <v>200</v>
      </c>
      <c r="S36" s="20"/>
    </row>
    <row r="37" spans="1:19" s="19" customFormat="1" ht="36" x14ac:dyDescent="0.2">
      <c r="A37" s="15">
        <v>34</v>
      </c>
      <c r="B37" s="6" t="s">
        <v>173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37">
        <v>2000</v>
      </c>
      <c r="O37" s="56">
        <f t="shared" si="3"/>
        <v>8085</v>
      </c>
      <c r="P37" s="53">
        <f t="shared" si="4"/>
        <v>7835</v>
      </c>
      <c r="Q37" s="53">
        <f>O37-250</f>
        <v>7835</v>
      </c>
      <c r="R37" s="53">
        <v>200</v>
      </c>
      <c r="S37" s="20"/>
    </row>
    <row r="38" spans="1:19" s="19" customFormat="1" x14ac:dyDescent="0.2">
      <c r="A38" s="15">
        <v>35</v>
      </c>
      <c r="B38" s="6" t="s">
        <v>181</v>
      </c>
      <c r="C38" s="1" t="s">
        <v>19</v>
      </c>
      <c r="D38" s="1" t="s">
        <v>175</v>
      </c>
      <c r="E38" s="23"/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4"/>
        <v>6825</v>
      </c>
      <c r="Q38" s="53">
        <f t="shared" si="2"/>
        <v>6825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3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37">
        <v>1800</v>
      </c>
      <c r="O39" s="56">
        <f t="shared" si="3"/>
        <v>6345</v>
      </c>
      <c r="P39" s="53">
        <f t="shared" si="4"/>
        <v>6095</v>
      </c>
      <c r="Q39" s="53">
        <f t="shared" si="2"/>
        <v>6095</v>
      </c>
      <c r="R39" s="53">
        <v>200</v>
      </c>
      <c r="S39" s="20"/>
    </row>
    <row r="40" spans="1:19" s="19" customFormat="1" ht="24" x14ac:dyDescent="0.25">
      <c r="A40" s="58">
        <v>37</v>
      </c>
      <c r="B40" s="60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37">
        <v>500</v>
      </c>
      <c r="O40" s="56">
        <f t="shared" si="3"/>
        <v>2631</v>
      </c>
      <c r="P40" s="53">
        <f t="shared" si="4"/>
        <v>2381</v>
      </c>
      <c r="Q40" s="53">
        <f>O40-250</f>
        <v>2381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37">
        <v>1000</v>
      </c>
      <c r="O41" s="56">
        <f t="shared" si="3"/>
        <v>2805</v>
      </c>
      <c r="P41" s="53">
        <f t="shared" si="4"/>
        <v>2555</v>
      </c>
      <c r="Q41" s="53">
        <f t="shared" si="2"/>
        <v>2555</v>
      </c>
      <c r="R41" s="53">
        <v>200</v>
      </c>
      <c r="S41" s="20"/>
    </row>
    <row r="42" spans="1:19" s="19" customFormat="1" ht="24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37">
        <v>1000</v>
      </c>
      <c r="O42" s="56">
        <f t="shared" si="3"/>
        <v>2805</v>
      </c>
      <c r="P42" s="53">
        <f t="shared" si="4"/>
        <v>2555</v>
      </c>
      <c r="Q42" s="53">
        <f t="shared" si="2"/>
        <v>2555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20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4"/>
        <v>3105</v>
      </c>
      <c r="Q43" s="54">
        <f>O43-250</f>
        <v>3105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4"/>
        <v>3168</v>
      </c>
      <c r="Q44" s="54">
        <f>O44-250</f>
        <v>3168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20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4"/>
        <v>3168</v>
      </c>
      <c r="Q45" s="54">
        <f>O45-250</f>
        <v>3168</v>
      </c>
      <c r="R45" s="53">
        <v>200</v>
      </c>
      <c r="S45" s="11"/>
    </row>
    <row r="46" spans="1:19" s="14" customFormat="1" ht="24" x14ac:dyDescent="0.25">
      <c r="A46" s="44">
        <v>43</v>
      </c>
      <c r="B46" s="49" t="s">
        <v>20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4"/>
        <v>3105</v>
      </c>
      <c r="Q46" s="54">
        <f>O46-250</f>
        <v>3105</v>
      </c>
      <c r="R46" s="53">
        <v>200</v>
      </c>
      <c r="S46" s="11"/>
    </row>
    <row r="47" spans="1:19" s="19" customFormat="1" ht="24" x14ac:dyDescent="0.25">
      <c r="A47" s="58">
        <v>44</v>
      </c>
      <c r="B47" s="39" t="s">
        <v>20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37">
        <v>1000</v>
      </c>
      <c r="O47" s="56">
        <f t="shared" si="3"/>
        <v>4691</v>
      </c>
      <c r="P47" s="53">
        <f t="shared" si="4"/>
        <v>4441</v>
      </c>
      <c r="Q47" s="53">
        <f t="shared" si="2"/>
        <v>4441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37">
        <v>600</v>
      </c>
      <c r="O48" s="56">
        <f t="shared" si="3"/>
        <v>2945</v>
      </c>
      <c r="P48" s="53">
        <f t="shared" si="4"/>
        <v>2695</v>
      </c>
      <c r="Q48" s="53">
        <f t="shared" si="2"/>
        <v>2695</v>
      </c>
      <c r="R48" s="53">
        <v>200</v>
      </c>
      <c r="S48" s="20"/>
    </row>
    <row r="49" spans="1:19" s="19" customFormat="1" ht="24" x14ac:dyDescent="0.2">
      <c r="A49" s="15">
        <v>46</v>
      </c>
      <c r="B49" s="6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37">
        <v>1000</v>
      </c>
      <c r="O49" s="56">
        <f t="shared" si="3"/>
        <v>4691</v>
      </c>
      <c r="P49" s="53">
        <f t="shared" si="4"/>
        <v>4441</v>
      </c>
      <c r="Q49" s="53">
        <f>O49-250</f>
        <v>4441</v>
      </c>
      <c r="R49" s="53">
        <v>200</v>
      </c>
      <c r="S49" s="20"/>
    </row>
    <row r="50" spans="1:19" s="19" customFormat="1" x14ac:dyDescent="0.2">
      <c r="A50" s="15">
        <v>47</v>
      </c>
      <c r="B50" s="8"/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56">
        <f t="shared" si="3"/>
        <v>10250</v>
      </c>
      <c r="P50" s="53">
        <f t="shared" si="4"/>
        <v>10000</v>
      </c>
      <c r="Q50" s="53">
        <f t="shared" si="2"/>
        <v>10000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20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1800</v>
      </c>
      <c r="O51" s="52">
        <f t="shared" si="3"/>
        <v>8722</v>
      </c>
      <c r="P51" s="54">
        <f t="shared" si="4"/>
        <v>8472</v>
      </c>
      <c r="Q51" s="54">
        <f>O51-250</f>
        <v>8472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20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1800</v>
      </c>
      <c r="O52" s="52">
        <f t="shared" si="3"/>
        <v>8722</v>
      </c>
      <c r="P52" s="54">
        <f t="shared" si="4"/>
        <v>8472</v>
      </c>
      <c r="Q52" s="54">
        <f>O52-250</f>
        <v>8472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56">
        <f t="shared" si="3"/>
        <v>10625</v>
      </c>
      <c r="P53" s="53">
        <f t="shared" si="4"/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56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56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56">
        <f t="shared" si="3"/>
        <v>3531</v>
      </c>
      <c r="P56" s="53">
        <f t="shared" si="4"/>
        <v>3281</v>
      </c>
      <c r="Q56" s="53">
        <f t="shared" si="2"/>
        <v>3281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56">
        <f t="shared" si="3"/>
        <v>3531</v>
      </c>
      <c r="P57" s="53">
        <f t="shared" si="4"/>
        <v>3281</v>
      </c>
      <c r="Q57" s="53">
        <f t="shared" si="2"/>
        <v>3281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20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62">
        <v>1800</v>
      </c>
      <c r="O58" s="52">
        <f t="shared" si="3"/>
        <v>8722</v>
      </c>
      <c r="P58" s="54">
        <f t="shared" si="4"/>
        <v>8472</v>
      </c>
      <c r="Q58" s="54">
        <f>O58-250</f>
        <v>8472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56">
        <f t="shared" si="3"/>
        <v>10625</v>
      </c>
      <c r="P59" s="53">
        <f t="shared" si="4"/>
        <v>10375</v>
      </c>
      <c r="Q59" s="53">
        <f t="shared" si="2"/>
        <v>10375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1800</v>
      </c>
      <c r="O60" s="56">
        <f t="shared" si="3"/>
        <v>8722</v>
      </c>
      <c r="P60" s="53">
        <f t="shared" si="4"/>
        <v>8472</v>
      </c>
      <c r="Q60" s="53">
        <f t="shared" si="2"/>
        <v>8472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56">
        <f t="shared" si="3"/>
        <v>3531</v>
      </c>
      <c r="P61" s="53">
        <f t="shared" si="4"/>
        <v>3281</v>
      </c>
      <c r="Q61" s="53">
        <f t="shared" si="2"/>
        <v>3281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43">
        <v>1800</v>
      </c>
      <c r="O62" s="56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56">
        <f t="shared" si="3"/>
        <v>3531</v>
      </c>
      <c r="P63" s="53">
        <f t="shared" si="4"/>
        <v>3281</v>
      </c>
      <c r="Q63" s="53">
        <f t="shared" si="2"/>
        <v>3281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20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62">
        <v>1800</v>
      </c>
      <c r="O64" s="52">
        <f t="shared" si="3"/>
        <v>8722</v>
      </c>
      <c r="P64" s="54">
        <f t="shared" si="4"/>
        <v>8472</v>
      </c>
      <c r="Q64" s="54">
        <f>O64-250</f>
        <v>8472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53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56">
        <f t="shared" si="3"/>
        <v>10250</v>
      </c>
      <c r="P65" s="53">
        <f t="shared" si="4"/>
        <v>10000</v>
      </c>
      <c r="Q65" s="53">
        <f t="shared" si="2"/>
        <v>10000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54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37">
        <v>1800</v>
      </c>
      <c r="O66" s="56">
        <f t="shared" si="3"/>
        <v>8722</v>
      </c>
      <c r="P66" s="53">
        <f t="shared" si="4"/>
        <v>8472</v>
      </c>
      <c r="Q66" s="53">
        <f t="shared" si="2"/>
        <v>8472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37">
        <v>1800</v>
      </c>
      <c r="O67" s="56">
        <f t="shared" si="3"/>
        <v>8722</v>
      </c>
      <c r="P67" s="53">
        <f t="shared" si="4"/>
        <v>8472</v>
      </c>
      <c r="Q67" s="53">
        <f t="shared" si="2"/>
        <v>8472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62">
        <v>1800</v>
      </c>
      <c r="O68" s="52">
        <f t="shared" ref="O68:O90" si="5">SUM(H68:N68)</f>
        <v>8722</v>
      </c>
      <c r="P68" s="54">
        <f t="shared" ref="P68:P90" si="6">O68-250</f>
        <v>8472</v>
      </c>
      <c r="Q68" s="54">
        <f>O68-250</f>
        <v>8472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56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56">
        <f t="shared" si="5"/>
        <v>10625</v>
      </c>
      <c r="P69" s="53">
        <f t="shared" si="6"/>
        <v>10375</v>
      </c>
      <c r="Q69" s="53">
        <f t="shared" si="2"/>
        <v>10375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57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37">
        <v>1800</v>
      </c>
      <c r="O70" s="56">
        <f t="shared" si="5"/>
        <v>8722</v>
      </c>
      <c r="P70" s="53">
        <f t="shared" si="6"/>
        <v>8472</v>
      </c>
      <c r="Q70" s="53">
        <f t="shared" si="2"/>
        <v>8472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58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37">
        <v>1800</v>
      </c>
      <c r="O71" s="56">
        <f t="shared" si="5"/>
        <v>8722</v>
      </c>
      <c r="P71" s="53">
        <f t="shared" si="6"/>
        <v>8472</v>
      </c>
      <c r="Q71" s="53">
        <f t="shared" si="2"/>
        <v>8472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20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62">
        <v>1800</v>
      </c>
      <c r="O72" s="52">
        <f t="shared" si="5"/>
        <v>8722</v>
      </c>
      <c r="P72" s="54">
        <f t="shared" si="6"/>
        <v>8472</v>
      </c>
      <c r="Q72" s="54">
        <f>O72-250</f>
        <v>8472</v>
      </c>
      <c r="R72" s="53">
        <v>200</v>
      </c>
      <c r="S72" s="11"/>
    </row>
    <row r="73" spans="1:19" s="19" customFormat="1" x14ac:dyDescent="0.2">
      <c r="A73" s="15">
        <v>70</v>
      </c>
      <c r="B73" s="2" t="s">
        <v>145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56">
        <f t="shared" si="5"/>
        <v>10625</v>
      </c>
      <c r="P73" s="53">
        <f t="shared" si="6"/>
        <v>10375</v>
      </c>
      <c r="Q73" s="53">
        <f t="shared" si="2"/>
        <v>10375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37">
        <v>1800</v>
      </c>
      <c r="O74" s="56">
        <f t="shared" si="5"/>
        <v>8722</v>
      </c>
      <c r="P74" s="53">
        <f t="shared" si="6"/>
        <v>8472</v>
      </c>
      <c r="Q74" s="53">
        <f t="shared" si="2"/>
        <v>8472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37">
        <v>1800</v>
      </c>
      <c r="O75" s="56">
        <f t="shared" si="5"/>
        <v>8722</v>
      </c>
      <c r="P75" s="53">
        <f t="shared" si="6"/>
        <v>8472</v>
      </c>
      <c r="Q75" s="53">
        <f t="shared" si="2"/>
        <v>8472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56">
        <f t="shared" si="5"/>
        <v>10250</v>
      </c>
      <c r="P76" s="53">
        <f t="shared" si="6"/>
        <v>10000</v>
      </c>
      <c r="Q76" s="53">
        <f t="shared" si="2"/>
        <v>10000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20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62">
        <v>1800</v>
      </c>
      <c r="O77" s="52">
        <f t="shared" si="5"/>
        <v>8722</v>
      </c>
      <c r="P77" s="54">
        <f t="shared" si="6"/>
        <v>8472</v>
      </c>
      <c r="Q77" s="54">
        <f>O77-250</f>
        <v>8472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20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62">
        <v>1800</v>
      </c>
      <c r="O78" s="52">
        <f t="shared" si="5"/>
        <v>8722</v>
      </c>
      <c r="P78" s="54">
        <f t="shared" si="6"/>
        <v>8472</v>
      </c>
      <c r="Q78" s="54">
        <f>O78-250</f>
        <v>8472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56">
        <f t="shared" si="5"/>
        <v>10625</v>
      </c>
      <c r="P79" s="53">
        <f t="shared" si="6"/>
        <v>10375</v>
      </c>
      <c r="Q79" s="53">
        <f t="shared" si="2"/>
        <v>10375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20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62">
        <v>1800</v>
      </c>
      <c r="O80" s="52">
        <f t="shared" si="5"/>
        <v>8722</v>
      </c>
      <c r="P80" s="54">
        <f t="shared" si="6"/>
        <v>8472</v>
      </c>
      <c r="Q80" s="54">
        <f>O80-250</f>
        <v>8472</v>
      </c>
      <c r="R80" s="53">
        <v>200</v>
      </c>
      <c r="S80" s="11"/>
    </row>
    <row r="81" spans="1:19" s="14" customFormat="1" ht="24.75" x14ac:dyDescent="0.25">
      <c r="A81" s="44">
        <v>78</v>
      </c>
      <c r="B81" s="49" t="s">
        <v>20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62">
        <v>1800</v>
      </c>
      <c r="O81" s="52">
        <f t="shared" si="5"/>
        <v>8722</v>
      </c>
      <c r="P81" s="54">
        <f t="shared" si="6"/>
        <v>8472</v>
      </c>
      <c r="Q81" s="54">
        <f>O81-250</f>
        <v>8472</v>
      </c>
      <c r="R81" s="53">
        <v>200</v>
      </c>
      <c r="S81" s="11"/>
    </row>
    <row r="82" spans="1:19" s="19" customFormat="1" x14ac:dyDescent="0.2">
      <c r="A82" s="15">
        <v>79</v>
      </c>
      <c r="B82" s="2" t="s">
        <v>67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56">
        <f t="shared" si="5"/>
        <v>10250</v>
      </c>
      <c r="P82" s="53">
        <f t="shared" si="6"/>
        <v>10000</v>
      </c>
      <c r="Q82" s="53">
        <f t="shared" si="2"/>
        <v>10000</v>
      </c>
      <c r="R82" s="53">
        <v>200</v>
      </c>
      <c r="S82" s="20"/>
    </row>
    <row r="83" spans="1:19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37">
        <v>1800</v>
      </c>
      <c r="O83" s="56">
        <f t="shared" si="5"/>
        <v>8722</v>
      </c>
      <c r="P83" s="53">
        <f t="shared" si="6"/>
        <v>8472</v>
      </c>
      <c r="Q83" s="53">
        <f t="shared" si="2"/>
        <v>8472</v>
      </c>
      <c r="R83" s="53">
        <v>200</v>
      </c>
      <c r="S83" s="20"/>
    </row>
    <row r="84" spans="1:19" s="14" customFormat="1" ht="24.75" x14ac:dyDescent="0.25">
      <c r="A84" s="59">
        <v>81</v>
      </c>
      <c r="B84" s="49" t="s">
        <v>20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62">
        <v>1800</v>
      </c>
      <c r="O84" s="52">
        <f t="shared" si="5"/>
        <v>8722</v>
      </c>
      <c r="P84" s="54">
        <f t="shared" si="6"/>
        <v>8472</v>
      </c>
      <c r="Q84" s="54">
        <f>O84-250</f>
        <v>8472</v>
      </c>
      <c r="R84" s="53">
        <v>200</v>
      </c>
      <c r="S84" s="11"/>
    </row>
    <row r="85" spans="1:19" s="19" customFormat="1" ht="24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56">
        <f t="shared" si="5"/>
        <v>10625</v>
      </c>
      <c r="P85" s="53">
        <f t="shared" si="6"/>
        <v>10375</v>
      </c>
      <c r="Q85" s="53">
        <f t="shared" si="2"/>
        <v>10375</v>
      </c>
      <c r="R85" s="53">
        <v>200</v>
      </c>
      <c r="S85" s="20"/>
    </row>
    <row r="86" spans="1:19" s="19" customFormat="1" ht="41.25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37">
        <v>1800</v>
      </c>
      <c r="O86" s="56">
        <f t="shared" si="5"/>
        <v>8722</v>
      </c>
      <c r="P86" s="53">
        <f t="shared" si="6"/>
        <v>8472</v>
      </c>
      <c r="Q86" s="53">
        <f t="shared" si="2"/>
        <v>8472</v>
      </c>
      <c r="R86" s="53">
        <v>200</v>
      </c>
      <c r="S86" s="20"/>
    </row>
    <row r="87" spans="1:19" s="14" customFormat="1" ht="24.75" x14ac:dyDescent="0.25">
      <c r="A87" s="59">
        <v>84</v>
      </c>
      <c r="B87" s="49" t="s">
        <v>20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62">
        <v>1800</v>
      </c>
      <c r="O87" s="52">
        <f t="shared" si="5"/>
        <v>8722</v>
      </c>
      <c r="P87" s="54">
        <f t="shared" si="6"/>
        <v>8472</v>
      </c>
      <c r="Q87" s="54">
        <f>O87-250</f>
        <v>8472</v>
      </c>
      <c r="R87" s="53">
        <v>200</v>
      </c>
      <c r="S87" s="11"/>
    </row>
    <row r="88" spans="1:19" s="19" customFormat="1" ht="24" x14ac:dyDescent="0.25">
      <c r="A88" s="58">
        <v>85</v>
      </c>
      <c r="B88" s="10" t="s">
        <v>146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56">
        <f t="shared" si="5"/>
        <v>10250</v>
      </c>
      <c r="P88" s="53">
        <f t="shared" si="6"/>
        <v>10000</v>
      </c>
      <c r="Q88" s="53">
        <f t="shared" si="2"/>
        <v>10000</v>
      </c>
      <c r="R88" s="53">
        <v>200</v>
      </c>
      <c r="S88" s="20"/>
    </row>
    <row r="89" spans="1:19" s="14" customFormat="1" ht="24.75" x14ac:dyDescent="0.25">
      <c r="A89" s="44">
        <v>86</v>
      </c>
      <c r="B89" s="49" t="s">
        <v>20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62">
        <v>1800</v>
      </c>
      <c r="O89" s="52">
        <f t="shared" si="5"/>
        <v>8722</v>
      </c>
      <c r="P89" s="54">
        <f t="shared" si="6"/>
        <v>8472</v>
      </c>
      <c r="Q89" s="54">
        <f>O89-250</f>
        <v>8472</v>
      </c>
      <c r="R89" s="53">
        <v>200</v>
      </c>
      <c r="S89" s="11"/>
    </row>
    <row r="90" spans="1:19" s="14" customFormat="1" ht="24.75" x14ac:dyDescent="0.25">
      <c r="A90" s="44">
        <v>87</v>
      </c>
      <c r="B90" s="49" t="s">
        <v>20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62">
        <v>1800</v>
      </c>
      <c r="O90" s="52">
        <f t="shared" si="5"/>
        <v>8722</v>
      </c>
      <c r="P90" s="54">
        <f t="shared" si="6"/>
        <v>8472</v>
      </c>
      <c r="Q90" s="54">
        <f>O90-250</f>
        <v>8472</v>
      </c>
      <c r="R90" s="53">
        <v>200</v>
      </c>
      <c r="S90" s="11"/>
    </row>
    <row r="91" spans="1:19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 t="shared" ref="H91:P91" si="7">SUM(H4:H90)</f>
        <v>445902</v>
      </c>
      <c r="I91" s="33">
        <f t="shared" si="7"/>
        <v>21750</v>
      </c>
      <c r="J91" s="33">
        <f t="shared" si="7"/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168200</v>
      </c>
      <c r="O91" s="33">
        <f t="shared" si="7"/>
        <v>684447</v>
      </c>
      <c r="P91" s="33">
        <f t="shared" si="7"/>
        <v>662697</v>
      </c>
      <c r="Q91" s="33">
        <f>SUM(Q4:Q90)</f>
        <v>662697</v>
      </c>
      <c r="R91" s="34">
        <f>SUM(R4:R90)</f>
        <v>17400</v>
      </c>
      <c r="S91" s="42">
        <f>SUM(O91:R91)</f>
        <v>2027241</v>
      </c>
    </row>
    <row r="92" spans="1:19" x14ac:dyDescent="0.25">
      <c r="H92" s="64">
        <f t="shared" ref="H92:O92" si="8">H91*12</f>
        <v>5350824</v>
      </c>
      <c r="I92" s="64">
        <f t="shared" si="8"/>
        <v>261000</v>
      </c>
      <c r="J92" s="64">
        <f t="shared" si="8"/>
        <v>220500</v>
      </c>
      <c r="K92" s="87">
        <f t="shared" si="8"/>
        <v>282000</v>
      </c>
      <c r="L92" s="87">
        <f t="shared" si="8"/>
        <v>840</v>
      </c>
      <c r="M92" s="87">
        <f t="shared" si="8"/>
        <v>79800</v>
      </c>
      <c r="N92" s="87">
        <f t="shared" si="8"/>
        <v>2018400</v>
      </c>
      <c r="O92" s="63">
        <f t="shared" si="8"/>
        <v>8213364</v>
      </c>
      <c r="P92" s="64">
        <f>P91</f>
        <v>662697</v>
      </c>
      <c r="Q92" s="64">
        <f>Q91</f>
        <v>662697</v>
      </c>
      <c r="R92" s="64">
        <f>R91</f>
        <v>17400</v>
      </c>
      <c r="S92" s="65">
        <f>O92+P92+Q92+R92</f>
        <v>9556158</v>
      </c>
    </row>
    <row r="94" spans="1:19" x14ac:dyDescent="0.25">
      <c r="S94" s="65"/>
    </row>
    <row r="95" spans="1:19" x14ac:dyDescent="0.25">
      <c r="N95" s="64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  <row r="317" spans="7:18" s="19" customFormat="1" x14ac:dyDescent="0.25">
      <c r="G317" s="41"/>
      <c r="H317" s="35"/>
      <c r="I317" s="35"/>
      <c r="J317" s="35"/>
      <c r="K317" s="35"/>
      <c r="L317" s="35"/>
      <c r="M317" s="35"/>
      <c r="N317" s="35"/>
      <c r="O317" s="57"/>
      <c r="P317" s="35"/>
      <c r="Q317" s="35"/>
      <c r="R317" s="35"/>
    </row>
  </sheetData>
  <mergeCells count="20">
    <mergeCell ref="P2:P3"/>
    <mergeCell ref="Q2:Q3"/>
    <mergeCell ref="R2:R3"/>
    <mergeCell ref="S2:S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</mergeCells>
  <printOptions horizontalCentered="1"/>
  <pageMargins left="0.43307086614173229" right="0.11811023622047245" top="0.74803149606299213" bottom="0.74803149606299213" header="0.31496062992125984" footer="0.31496062992125984"/>
  <pageSetup paperSize="5" scale="6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316"/>
  <sheetViews>
    <sheetView topLeftCell="I76" zoomScale="98" zoomScaleNormal="98" workbookViewId="0">
      <selection activeCell="U96" sqref="U96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3" width="22.28515625" style="16" customWidth="1"/>
    <col min="4" max="4" width="17.140625" style="16" customWidth="1"/>
    <col min="5" max="5" width="16" style="16" customWidth="1"/>
    <col min="6" max="6" width="15.42578125" style="16" hidden="1" customWidth="1"/>
    <col min="7" max="7" width="13" style="38" hidden="1" customWidth="1"/>
    <col min="8" max="8" width="13.7109375" style="32" customWidth="1"/>
    <col min="9" max="9" width="11.7109375" style="32" customWidth="1"/>
    <col min="10" max="10" width="11.5703125" style="32" customWidth="1"/>
    <col min="11" max="11" width="12.5703125" style="32" customWidth="1"/>
    <col min="12" max="12" width="8" style="32" customWidth="1"/>
    <col min="13" max="13" width="13.85546875" style="32" customWidth="1"/>
    <col min="14" max="14" width="15.57031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20" width="13.28515625" style="16" bestFit="1" customWidth="1"/>
    <col min="21" max="21" width="13.28515625" style="16" customWidth="1"/>
    <col min="22" max="22" width="15.5703125" style="16" customWidth="1"/>
    <col min="23" max="16384" width="10.85546875" style="16"/>
  </cols>
  <sheetData>
    <row r="1" spans="1:19" ht="21" x14ac:dyDescent="0.25">
      <c r="A1" s="212" t="s">
        <v>186</v>
      </c>
      <c r="B1" s="212"/>
      <c r="C1" s="212"/>
      <c r="D1" s="212"/>
      <c r="E1" s="212"/>
      <c r="F1" s="212"/>
      <c r="G1" s="212"/>
      <c r="H1" s="212"/>
      <c r="I1" s="212"/>
      <c r="J1" s="212"/>
      <c r="K1" s="212"/>
      <c r="L1" s="212"/>
      <c r="M1" s="212"/>
      <c r="N1" s="212"/>
    </row>
    <row r="2" spans="1:19" s="38" customFormat="1" ht="15" customHeight="1" x14ac:dyDescent="0.25">
      <c r="A2" s="213" t="s">
        <v>0</v>
      </c>
      <c r="B2" s="213" t="s">
        <v>1</v>
      </c>
      <c r="C2" s="215" t="s">
        <v>10</v>
      </c>
      <c r="D2" s="215" t="s">
        <v>117</v>
      </c>
      <c r="E2" s="213" t="s">
        <v>2</v>
      </c>
      <c r="F2" s="213" t="s">
        <v>3</v>
      </c>
      <c r="G2" s="217" t="s">
        <v>73</v>
      </c>
      <c r="H2" s="219" t="s">
        <v>125</v>
      </c>
      <c r="I2" s="220" t="s">
        <v>126</v>
      </c>
      <c r="J2" s="221" t="s">
        <v>127</v>
      </c>
      <c r="K2" s="221" t="s">
        <v>128</v>
      </c>
      <c r="L2" s="221" t="s">
        <v>129</v>
      </c>
      <c r="M2" s="219" t="s">
        <v>130</v>
      </c>
      <c r="N2" s="219" t="s">
        <v>131</v>
      </c>
      <c r="O2" s="226" t="s">
        <v>190</v>
      </c>
      <c r="P2" s="222" t="s">
        <v>132</v>
      </c>
      <c r="Q2" s="222" t="s">
        <v>134</v>
      </c>
      <c r="R2" s="222" t="s">
        <v>133</v>
      </c>
      <c r="S2" s="224" t="s">
        <v>4</v>
      </c>
    </row>
    <row r="3" spans="1:19" s="38" customFormat="1" ht="58.5" customHeight="1" x14ac:dyDescent="0.25">
      <c r="A3" s="214"/>
      <c r="B3" s="214"/>
      <c r="C3" s="216"/>
      <c r="D3" s="216"/>
      <c r="E3" s="214"/>
      <c r="F3" s="214"/>
      <c r="G3" s="218"/>
      <c r="H3" s="219"/>
      <c r="I3" s="220"/>
      <c r="J3" s="221"/>
      <c r="K3" s="221"/>
      <c r="L3" s="221"/>
      <c r="M3" s="219"/>
      <c r="N3" s="219"/>
      <c r="O3" s="226"/>
      <c r="P3" s="223"/>
      <c r="Q3" s="223"/>
      <c r="R3" s="223"/>
      <c r="S3" s="225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124">
        <v>6000</v>
      </c>
      <c r="O4" s="56">
        <f t="shared" ref="O4:O35" si="0">SUM(H4:N4)</f>
        <v>21250</v>
      </c>
      <c r="P4" s="53">
        <f>O4-250</f>
        <v>21000</v>
      </c>
      <c r="Q4" s="53">
        <f>(O4-250)/2</f>
        <v>10500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227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124">
        <v>1500</v>
      </c>
      <c r="O5" s="52">
        <f t="shared" si="0"/>
        <v>5691</v>
      </c>
      <c r="P5" s="54">
        <f t="shared" ref="P5:P68" si="1">O5-250</f>
        <v>5441</v>
      </c>
      <c r="Q5" s="53">
        <f t="shared" ref="Q5:Q68" si="2">(O5-250)/2</f>
        <v>2720.5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123">
        <v>2000</v>
      </c>
      <c r="O6" s="78">
        <f t="shared" si="0"/>
        <v>8922</v>
      </c>
      <c r="P6" s="54">
        <f t="shared" si="1"/>
        <v>8672</v>
      </c>
      <c r="Q6" s="53">
        <f t="shared" si="2"/>
        <v>4336</v>
      </c>
      <c r="R6" s="53">
        <v>200</v>
      </c>
      <c r="S6" s="11"/>
    </row>
    <row r="7" spans="1:19" s="19" customFormat="1" ht="24" x14ac:dyDescent="0.25">
      <c r="A7" s="58">
        <v>4</v>
      </c>
      <c r="B7" s="89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123">
        <v>4000</v>
      </c>
      <c r="O7" s="56">
        <f t="shared" si="0"/>
        <v>15012</v>
      </c>
      <c r="P7" s="53">
        <f>O7-250</f>
        <v>14762</v>
      </c>
      <c r="Q7" s="53">
        <f t="shared" si="2"/>
        <v>7381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228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123">
        <v>1500</v>
      </c>
      <c r="O8" s="52">
        <f t="shared" si="0"/>
        <v>5691</v>
      </c>
      <c r="P8" s="54">
        <f t="shared" si="1"/>
        <v>5441</v>
      </c>
      <c r="Q8" s="53">
        <f t="shared" si="2"/>
        <v>2720.5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si="2"/>
        <v>5937.5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226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127">
        <v>2000</v>
      </c>
      <c r="O10" s="56">
        <f t="shared" si="0"/>
        <v>8922</v>
      </c>
      <c r="P10" s="53">
        <f t="shared" si="1"/>
        <v>8672</v>
      </c>
      <c r="Q10" s="53">
        <f t="shared" si="2"/>
        <v>4336</v>
      </c>
      <c r="R10" s="53">
        <v>200</v>
      </c>
      <c r="S10" s="20"/>
    </row>
    <row r="11" spans="1:19" s="120" customFormat="1" ht="36" x14ac:dyDescent="0.25">
      <c r="A11" s="114">
        <v>8</v>
      </c>
      <c r="B11" s="90" t="s">
        <v>138</v>
      </c>
      <c r="C11" s="115" t="s">
        <v>14</v>
      </c>
      <c r="D11" s="115" t="s">
        <v>120</v>
      </c>
      <c r="E11" s="91" t="s">
        <v>135</v>
      </c>
      <c r="F11" s="116" t="s">
        <v>24</v>
      </c>
      <c r="G11" s="117" t="s">
        <v>74</v>
      </c>
      <c r="H11" s="118">
        <v>6297</v>
      </c>
      <c r="I11" s="119">
        <v>250</v>
      </c>
      <c r="J11" s="119">
        <v>375</v>
      </c>
      <c r="K11" s="119">
        <v>0</v>
      </c>
      <c r="L11" s="119">
        <v>0</v>
      </c>
      <c r="M11" s="119">
        <v>0</v>
      </c>
      <c r="N11" s="125">
        <v>2000</v>
      </c>
      <c r="O11" s="34">
        <f t="shared" si="0"/>
        <v>8922</v>
      </c>
      <c r="P11" s="118">
        <f t="shared" si="1"/>
        <v>8672</v>
      </c>
      <c r="Q11" s="53">
        <f t="shared" si="2"/>
        <v>4336</v>
      </c>
      <c r="R11" s="118">
        <v>200</v>
      </c>
      <c r="S11" s="116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2850</v>
      </c>
      <c r="R12" s="53">
        <v>200</v>
      </c>
      <c r="S12" s="20"/>
    </row>
    <row r="13" spans="1:19" s="120" customFormat="1" ht="24" x14ac:dyDescent="0.2">
      <c r="A13" s="121">
        <v>10</v>
      </c>
      <c r="B13" s="90" t="s">
        <v>139</v>
      </c>
      <c r="C13" s="115" t="s">
        <v>19</v>
      </c>
      <c r="D13" s="115" t="s">
        <v>175</v>
      </c>
      <c r="E13" s="91" t="s">
        <v>187</v>
      </c>
      <c r="F13" s="116" t="s">
        <v>24</v>
      </c>
      <c r="G13" s="117" t="s">
        <v>74</v>
      </c>
      <c r="H13" s="118">
        <v>3525</v>
      </c>
      <c r="I13" s="119">
        <v>250</v>
      </c>
      <c r="J13" s="119">
        <v>0</v>
      </c>
      <c r="K13" s="119">
        <v>0</v>
      </c>
      <c r="L13" s="119">
        <v>0</v>
      </c>
      <c r="M13" s="119">
        <v>0</v>
      </c>
      <c r="N13" s="122">
        <v>1800</v>
      </c>
      <c r="O13" s="34">
        <f t="shared" si="0"/>
        <v>5575</v>
      </c>
      <c r="P13" s="118">
        <f t="shared" si="1"/>
        <v>5325</v>
      </c>
      <c r="Q13" s="53">
        <f t="shared" si="2"/>
        <v>2662.5</v>
      </c>
      <c r="R13" s="118">
        <v>200</v>
      </c>
      <c r="S13" s="116"/>
    </row>
    <row r="14" spans="1:19" s="120" customFormat="1" ht="24" x14ac:dyDescent="0.2">
      <c r="A14" s="121">
        <v>11</v>
      </c>
      <c r="B14" s="91" t="s">
        <v>229</v>
      </c>
      <c r="C14" s="88" t="s">
        <v>38</v>
      </c>
      <c r="D14" s="88" t="s">
        <v>175</v>
      </c>
      <c r="E14" s="88" t="s">
        <v>182</v>
      </c>
      <c r="F14" s="116" t="s">
        <v>24</v>
      </c>
      <c r="G14" s="117" t="s">
        <v>74</v>
      </c>
      <c r="H14" s="118">
        <v>3525</v>
      </c>
      <c r="I14" s="119">
        <v>250</v>
      </c>
      <c r="J14" s="119">
        <v>375</v>
      </c>
      <c r="K14" s="119">
        <v>0</v>
      </c>
      <c r="L14" s="119">
        <v>0</v>
      </c>
      <c r="M14" s="119">
        <v>0</v>
      </c>
      <c r="N14" s="119">
        <v>1800</v>
      </c>
      <c r="O14" s="34">
        <f t="shared" si="0"/>
        <v>5950</v>
      </c>
      <c r="P14" s="118">
        <f t="shared" si="1"/>
        <v>5700</v>
      </c>
      <c r="Q14" s="53">
        <f t="shared" si="2"/>
        <v>2850</v>
      </c>
      <c r="R14" s="118">
        <v>200</v>
      </c>
      <c r="S14" s="116"/>
    </row>
    <row r="15" spans="1:19" s="120" customFormat="1" ht="24" customHeight="1" x14ac:dyDescent="0.25">
      <c r="A15" s="114">
        <v>12</v>
      </c>
      <c r="B15" s="90" t="s">
        <v>20</v>
      </c>
      <c r="C15" s="115" t="s">
        <v>19</v>
      </c>
      <c r="D15" s="115" t="s">
        <v>175</v>
      </c>
      <c r="E15" s="91" t="s">
        <v>188</v>
      </c>
      <c r="F15" s="116" t="s">
        <v>24</v>
      </c>
      <c r="G15" s="117" t="s">
        <v>74</v>
      </c>
      <c r="H15" s="118">
        <v>3525</v>
      </c>
      <c r="I15" s="119">
        <v>250</v>
      </c>
      <c r="J15" s="119">
        <v>375</v>
      </c>
      <c r="K15" s="119">
        <v>0</v>
      </c>
      <c r="L15" s="119">
        <v>0</v>
      </c>
      <c r="M15" s="119">
        <v>0</v>
      </c>
      <c r="N15" s="119">
        <v>1800</v>
      </c>
      <c r="O15" s="34">
        <f t="shared" si="0"/>
        <v>5950</v>
      </c>
      <c r="P15" s="118">
        <f t="shared" si="1"/>
        <v>5700</v>
      </c>
      <c r="Q15" s="53">
        <f t="shared" si="2"/>
        <v>2850</v>
      </c>
      <c r="R15" s="118">
        <v>200</v>
      </c>
      <c r="S15" s="116"/>
    </row>
    <row r="16" spans="1:19" s="19" customFormat="1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122">
        <v>1200</v>
      </c>
      <c r="O16" s="56">
        <f t="shared" si="0"/>
        <v>3167</v>
      </c>
      <c r="P16" s="53">
        <f t="shared" si="1"/>
        <v>2917</v>
      </c>
      <c r="Q16" s="53">
        <f t="shared" si="2"/>
        <v>1458.5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34">
        <f t="shared" si="0"/>
        <v>10550</v>
      </c>
      <c r="P17" s="53">
        <f t="shared" si="1"/>
        <v>10300</v>
      </c>
      <c r="Q17" s="53">
        <f t="shared" si="2"/>
        <v>5150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68">
        <f t="shared" si="0"/>
        <v>3691</v>
      </c>
      <c r="P18" s="53">
        <f t="shared" si="1"/>
        <v>3441</v>
      </c>
      <c r="Q18" s="53">
        <f t="shared" si="2"/>
        <v>1720.5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125">
        <v>1800</v>
      </c>
      <c r="O19" s="66">
        <f t="shared" si="0"/>
        <v>8722</v>
      </c>
      <c r="P19" s="53">
        <f t="shared" si="1"/>
        <v>8472</v>
      </c>
      <c r="Q19" s="53">
        <f t="shared" si="2"/>
        <v>4236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70">
        <f t="shared" si="0"/>
        <v>10550</v>
      </c>
      <c r="P20" s="53">
        <f t="shared" si="1"/>
        <v>10300</v>
      </c>
      <c r="Q20" s="53">
        <f t="shared" si="2"/>
        <v>5150</v>
      </c>
      <c r="R20" s="53">
        <v>200</v>
      </c>
      <c r="S20" s="20"/>
    </row>
    <row r="21" spans="1:19" s="14" customFormat="1" x14ac:dyDescent="0.25">
      <c r="A21" s="44">
        <v>18</v>
      </c>
      <c r="B21" s="49" t="s">
        <v>230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3">
        <f t="shared" si="2"/>
        <v>2720.5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20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125">
        <v>2000</v>
      </c>
      <c r="O22" s="67">
        <f t="shared" si="0"/>
        <v>8922</v>
      </c>
      <c r="P22" s="53">
        <f t="shared" si="1"/>
        <v>8672</v>
      </c>
      <c r="Q22" s="53">
        <f t="shared" si="2"/>
        <v>4336</v>
      </c>
      <c r="R22" s="53">
        <v>200</v>
      </c>
      <c r="S22" s="20"/>
    </row>
    <row r="23" spans="1:19" s="19" customFormat="1" ht="36" x14ac:dyDescent="0.25">
      <c r="A23" s="58">
        <v>20</v>
      </c>
      <c r="B23" s="88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125">
        <v>2000</v>
      </c>
      <c r="O23" s="56">
        <f t="shared" si="0"/>
        <v>8547</v>
      </c>
      <c r="P23" s="53">
        <f t="shared" si="1"/>
        <v>8297</v>
      </c>
      <c r="Q23" s="53">
        <f t="shared" si="2"/>
        <v>4148.5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231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3">
        <f t="shared" si="2"/>
        <v>2745</v>
      </c>
      <c r="R24" s="53">
        <v>200</v>
      </c>
      <c r="S24" s="11"/>
    </row>
    <row r="25" spans="1:19" s="19" customFormat="1" ht="36" x14ac:dyDescent="0.2">
      <c r="A25" s="15">
        <v>22</v>
      </c>
      <c r="B25" s="88" t="s">
        <v>232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125">
        <v>2000</v>
      </c>
      <c r="O25" s="74">
        <f t="shared" si="0"/>
        <v>8460</v>
      </c>
      <c r="P25" s="53">
        <f t="shared" si="1"/>
        <v>8210</v>
      </c>
      <c r="Q25" s="53">
        <f t="shared" si="2"/>
        <v>4105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233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75">
        <f t="shared" si="0"/>
        <v>5691</v>
      </c>
      <c r="P26" s="54">
        <f t="shared" si="1"/>
        <v>5441</v>
      </c>
      <c r="Q26" s="53">
        <f t="shared" si="2"/>
        <v>2720.5</v>
      </c>
      <c r="R26" s="53">
        <v>200</v>
      </c>
      <c r="S26" s="11"/>
    </row>
    <row r="27" spans="1:19" s="19" customFormat="1" ht="36" x14ac:dyDescent="0.25">
      <c r="A27" s="58">
        <v>24</v>
      </c>
      <c r="B27" s="88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125">
        <v>2000</v>
      </c>
      <c r="O27" s="71">
        <f t="shared" si="0"/>
        <v>8547</v>
      </c>
      <c r="P27" s="53">
        <f t="shared" si="1"/>
        <v>8297</v>
      </c>
      <c r="Q27" s="53">
        <f t="shared" si="2"/>
        <v>4148.5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88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125">
        <v>2000</v>
      </c>
      <c r="O28" s="56">
        <f t="shared" si="0"/>
        <v>8085</v>
      </c>
      <c r="P28" s="53">
        <f t="shared" si="1"/>
        <v>7835</v>
      </c>
      <c r="Q28" s="53">
        <f t="shared" si="2"/>
        <v>3917.5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92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125">
        <v>2000</v>
      </c>
      <c r="O29" s="76">
        <f t="shared" si="0"/>
        <v>8460</v>
      </c>
      <c r="P29" s="53">
        <f t="shared" si="1"/>
        <v>8210</v>
      </c>
      <c r="Q29" s="53">
        <f t="shared" si="2"/>
        <v>4105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234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3">
        <f t="shared" si="2"/>
        <v>2720.5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88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125">
        <v>2000</v>
      </c>
      <c r="O31" s="56">
        <f t="shared" si="0"/>
        <v>8547</v>
      </c>
      <c r="P31" s="53">
        <f t="shared" si="1"/>
        <v>8297</v>
      </c>
      <c r="Q31" s="53">
        <f t="shared" si="2"/>
        <v>4148.5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235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3">
        <f t="shared" si="2"/>
        <v>2720.5</v>
      </c>
      <c r="R32" s="53">
        <v>200</v>
      </c>
      <c r="S32" s="11"/>
    </row>
    <row r="33" spans="1:19" s="19" customFormat="1" x14ac:dyDescent="0.2">
      <c r="A33" s="15">
        <v>30</v>
      </c>
      <c r="B33" s="88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125">
        <v>4000</v>
      </c>
      <c r="O33" s="56">
        <f t="shared" si="0"/>
        <v>12750</v>
      </c>
      <c r="P33" s="53">
        <f t="shared" si="1"/>
        <v>12500</v>
      </c>
      <c r="Q33" s="53">
        <f t="shared" si="2"/>
        <v>6250</v>
      </c>
      <c r="R33" s="53">
        <v>200</v>
      </c>
      <c r="S33" s="20"/>
    </row>
    <row r="34" spans="1:19" s="19" customFormat="1" ht="36" x14ac:dyDescent="0.2">
      <c r="A34" s="15">
        <v>31</v>
      </c>
      <c r="B34" s="93" t="s">
        <v>236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6297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125">
        <v>1800</v>
      </c>
      <c r="O34" s="56">
        <f t="shared" si="0"/>
        <v>8722</v>
      </c>
      <c r="P34" s="53">
        <f t="shared" si="1"/>
        <v>8472</v>
      </c>
      <c r="Q34" s="53">
        <f t="shared" si="2"/>
        <v>4236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125">
        <v>2000</v>
      </c>
      <c r="O35" s="56">
        <f t="shared" si="0"/>
        <v>8460</v>
      </c>
      <c r="P35" s="53">
        <f t="shared" si="1"/>
        <v>8210</v>
      </c>
      <c r="Q35" s="53">
        <f t="shared" si="2"/>
        <v>4105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125">
        <v>2000</v>
      </c>
      <c r="O36" s="56">
        <f t="shared" ref="O36:O67" si="3">SUM(H36:N36)</f>
        <v>8460</v>
      </c>
      <c r="P36" s="53">
        <f t="shared" si="1"/>
        <v>8210</v>
      </c>
      <c r="Q36" s="53">
        <f t="shared" si="2"/>
        <v>4105</v>
      </c>
      <c r="R36" s="53">
        <v>200</v>
      </c>
      <c r="S36" s="20"/>
    </row>
    <row r="37" spans="1:19" s="19" customFormat="1" ht="36" x14ac:dyDescent="0.2">
      <c r="A37" s="15">
        <v>34</v>
      </c>
      <c r="B37" s="91" t="s">
        <v>238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125">
        <v>2000</v>
      </c>
      <c r="O37" s="56">
        <f t="shared" si="3"/>
        <v>8085</v>
      </c>
      <c r="P37" s="53">
        <f t="shared" si="1"/>
        <v>7835</v>
      </c>
      <c r="Q37" s="53">
        <f t="shared" si="2"/>
        <v>3917.5</v>
      </c>
      <c r="R37" s="53">
        <v>200</v>
      </c>
      <c r="S37" s="20"/>
    </row>
    <row r="38" spans="1:19" s="19" customFormat="1" x14ac:dyDescent="0.2">
      <c r="A38" s="15">
        <v>35</v>
      </c>
      <c r="B38" s="91" t="s">
        <v>237</v>
      </c>
      <c r="C38" s="1" t="s">
        <v>19</v>
      </c>
      <c r="D38" s="1" t="s">
        <v>175</v>
      </c>
      <c r="E38" s="23" t="s">
        <v>207</v>
      </c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1"/>
        <v>6825</v>
      </c>
      <c r="Q38" s="53">
        <f t="shared" si="2"/>
        <v>3412.5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94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125">
        <v>1800</v>
      </c>
      <c r="O39" s="56">
        <f t="shared" si="3"/>
        <v>6345</v>
      </c>
      <c r="P39" s="53">
        <f t="shared" si="1"/>
        <v>6095</v>
      </c>
      <c r="Q39" s="53">
        <f t="shared" si="2"/>
        <v>3047.5</v>
      </c>
      <c r="R39" s="53">
        <v>200</v>
      </c>
      <c r="S39" s="20"/>
    </row>
    <row r="40" spans="1:19" s="19" customFormat="1" x14ac:dyDescent="0.25">
      <c r="A40" s="58">
        <v>37</v>
      </c>
      <c r="B40" s="93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125">
        <v>1000</v>
      </c>
      <c r="O40" s="56">
        <f t="shared" si="3"/>
        <v>3131</v>
      </c>
      <c r="P40" s="53">
        <f t="shared" si="1"/>
        <v>2881</v>
      </c>
      <c r="Q40" s="53">
        <f t="shared" si="2"/>
        <v>1440.5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125">
        <v>1000</v>
      </c>
      <c r="O41" s="56">
        <f t="shared" si="3"/>
        <v>2805</v>
      </c>
      <c r="P41" s="53">
        <f t="shared" si="1"/>
        <v>2555</v>
      </c>
      <c r="Q41" s="53">
        <f t="shared" si="2"/>
        <v>1277.5</v>
      </c>
      <c r="R41" s="53">
        <v>200</v>
      </c>
      <c r="S41" s="20"/>
    </row>
    <row r="42" spans="1:19" s="19" customFormat="1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125">
        <v>1000</v>
      </c>
      <c r="O42" s="56">
        <f t="shared" si="3"/>
        <v>2805</v>
      </c>
      <c r="P42" s="53">
        <f t="shared" si="1"/>
        <v>2555</v>
      </c>
      <c r="Q42" s="53">
        <f t="shared" si="2"/>
        <v>1277.5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239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1"/>
        <v>3105</v>
      </c>
      <c r="Q43" s="53">
        <f t="shared" si="2"/>
        <v>1552.5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240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1"/>
        <v>3168</v>
      </c>
      <c r="Q44" s="53">
        <f t="shared" si="2"/>
        <v>1584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242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1"/>
        <v>3168</v>
      </c>
      <c r="Q45" s="53">
        <f t="shared" si="2"/>
        <v>1584</v>
      </c>
      <c r="R45" s="53">
        <v>200</v>
      </c>
      <c r="S45" s="11"/>
    </row>
    <row r="46" spans="1:19" s="14" customFormat="1" x14ac:dyDescent="0.25">
      <c r="A46" s="44">
        <v>43</v>
      </c>
      <c r="B46" s="49" t="s">
        <v>241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1"/>
        <v>3105</v>
      </c>
      <c r="Q46" s="53">
        <f t="shared" si="2"/>
        <v>1552.5</v>
      </c>
      <c r="R46" s="53">
        <v>200</v>
      </c>
      <c r="S46" s="11"/>
    </row>
    <row r="47" spans="1:19" s="19" customFormat="1" ht="24" x14ac:dyDescent="0.25">
      <c r="A47" s="58">
        <v>44</v>
      </c>
      <c r="B47" s="126" t="s">
        <v>243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125">
        <v>1500</v>
      </c>
      <c r="O47" s="56">
        <f t="shared" si="3"/>
        <v>5191</v>
      </c>
      <c r="P47" s="53">
        <f t="shared" si="1"/>
        <v>4941</v>
      </c>
      <c r="Q47" s="53">
        <f t="shared" si="2"/>
        <v>2470.5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125">
        <v>1000</v>
      </c>
      <c r="O48" s="56">
        <f t="shared" si="3"/>
        <v>3345</v>
      </c>
      <c r="P48" s="53">
        <f t="shared" si="1"/>
        <v>3095</v>
      </c>
      <c r="Q48" s="53">
        <f t="shared" si="2"/>
        <v>1547.5</v>
      </c>
      <c r="R48" s="53">
        <v>200</v>
      </c>
      <c r="S48" s="20"/>
    </row>
    <row r="49" spans="1:19" s="19" customFormat="1" ht="24" x14ac:dyDescent="0.2">
      <c r="A49" s="15">
        <v>46</v>
      </c>
      <c r="B49" s="91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125">
        <v>1500</v>
      </c>
      <c r="O49" s="56">
        <f t="shared" si="3"/>
        <v>5191</v>
      </c>
      <c r="P49" s="53">
        <f t="shared" si="1"/>
        <v>4941</v>
      </c>
      <c r="Q49" s="53">
        <f t="shared" si="2"/>
        <v>2470.5</v>
      </c>
      <c r="R49" s="53">
        <v>200</v>
      </c>
      <c r="S49" s="20"/>
    </row>
    <row r="50" spans="1:19" s="19" customFormat="1" x14ac:dyDescent="0.2">
      <c r="A50" s="15">
        <v>47</v>
      </c>
      <c r="B50" s="8" t="s">
        <v>244</v>
      </c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77">
        <f t="shared" si="3"/>
        <v>10250</v>
      </c>
      <c r="P50" s="53">
        <f t="shared" si="1"/>
        <v>10000</v>
      </c>
      <c r="Q50" s="53">
        <f t="shared" si="2"/>
        <v>5000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245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2000</v>
      </c>
      <c r="O51" s="33">
        <f t="shared" si="3"/>
        <v>8922</v>
      </c>
      <c r="P51" s="54">
        <f t="shared" si="1"/>
        <v>8672</v>
      </c>
      <c r="Q51" s="53">
        <f t="shared" si="2"/>
        <v>4336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246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2000</v>
      </c>
      <c r="O52" s="36">
        <f t="shared" si="3"/>
        <v>8922</v>
      </c>
      <c r="P52" s="54">
        <f t="shared" si="1"/>
        <v>8672</v>
      </c>
      <c r="Q52" s="53">
        <f t="shared" si="2"/>
        <v>4336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si="1"/>
        <v>10375</v>
      </c>
      <c r="Q53" s="53">
        <f t="shared" si="2"/>
        <v>5187.5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125">
        <v>2000</v>
      </c>
      <c r="O54" s="34">
        <f t="shared" si="3"/>
        <v>8922</v>
      </c>
      <c r="P54" s="53">
        <f t="shared" si="1"/>
        <v>8672</v>
      </c>
      <c r="Q54" s="53">
        <f t="shared" si="2"/>
        <v>4336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125">
        <v>1800</v>
      </c>
      <c r="O55" s="70">
        <f t="shared" si="3"/>
        <v>8722</v>
      </c>
      <c r="P55" s="53">
        <f t="shared" si="1"/>
        <v>8472</v>
      </c>
      <c r="Q55" s="53">
        <f t="shared" si="2"/>
        <v>4236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68">
        <f t="shared" si="3"/>
        <v>3531</v>
      </c>
      <c r="P56" s="53">
        <f t="shared" si="1"/>
        <v>3281</v>
      </c>
      <c r="Q56" s="53">
        <f t="shared" si="2"/>
        <v>1640.5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72">
        <f t="shared" si="3"/>
        <v>3531</v>
      </c>
      <c r="P57" s="53">
        <f t="shared" si="1"/>
        <v>3281</v>
      </c>
      <c r="Q57" s="53">
        <f t="shared" si="2"/>
        <v>1640.5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247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127">
        <v>2000</v>
      </c>
      <c r="O58" s="73">
        <f t="shared" si="3"/>
        <v>8922</v>
      </c>
      <c r="P58" s="54">
        <f t="shared" si="1"/>
        <v>8672</v>
      </c>
      <c r="Q58" s="53">
        <f t="shared" si="2"/>
        <v>4336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77">
        <f t="shared" si="3"/>
        <v>10625</v>
      </c>
      <c r="P59" s="53">
        <f t="shared" si="1"/>
        <v>10375</v>
      </c>
      <c r="Q59" s="53">
        <f t="shared" si="2"/>
        <v>5187.5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125">
        <v>1800</v>
      </c>
      <c r="O60" s="70">
        <f t="shared" si="3"/>
        <v>8722</v>
      </c>
      <c r="P60" s="53">
        <f t="shared" si="1"/>
        <v>8472</v>
      </c>
      <c r="Q60" s="53">
        <f t="shared" si="2"/>
        <v>4236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68">
        <f t="shared" si="3"/>
        <v>3531</v>
      </c>
      <c r="P61" s="53">
        <f t="shared" si="1"/>
        <v>3281</v>
      </c>
      <c r="Q61" s="53">
        <f t="shared" si="2"/>
        <v>1640.5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125">
        <v>1800</v>
      </c>
      <c r="O62" s="34">
        <f t="shared" si="3"/>
        <v>8722</v>
      </c>
      <c r="P62" s="53">
        <f t="shared" si="1"/>
        <v>8472</v>
      </c>
      <c r="Q62" s="53">
        <f t="shared" si="2"/>
        <v>4236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72">
        <f t="shared" si="3"/>
        <v>3531</v>
      </c>
      <c r="P63" s="53">
        <f t="shared" si="1"/>
        <v>3281</v>
      </c>
      <c r="Q63" s="53">
        <f t="shared" si="2"/>
        <v>1640.5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248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127">
        <v>2000</v>
      </c>
      <c r="O64" s="73">
        <f t="shared" si="3"/>
        <v>8922</v>
      </c>
      <c r="P64" s="54">
        <f t="shared" si="1"/>
        <v>8672</v>
      </c>
      <c r="Q64" s="53">
        <f t="shared" si="2"/>
        <v>4336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249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77">
        <f t="shared" si="3"/>
        <v>10250</v>
      </c>
      <c r="P65" s="53">
        <f t="shared" si="1"/>
        <v>10000</v>
      </c>
      <c r="Q65" s="53">
        <f t="shared" si="2"/>
        <v>5000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20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125">
        <v>2000</v>
      </c>
      <c r="O66" s="34">
        <f t="shared" si="3"/>
        <v>8922</v>
      </c>
      <c r="P66" s="53">
        <f t="shared" si="1"/>
        <v>8672</v>
      </c>
      <c r="Q66" s="53">
        <f t="shared" si="2"/>
        <v>4336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125">
        <v>1800</v>
      </c>
      <c r="O67" s="70">
        <f t="shared" si="3"/>
        <v>8722</v>
      </c>
      <c r="P67" s="53">
        <f t="shared" si="1"/>
        <v>8472</v>
      </c>
      <c r="Q67" s="53">
        <f t="shared" si="2"/>
        <v>4236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250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125">
        <v>2000</v>
      </c>
      <c r="O68" s="73">
        <f t="shared" ref="O68:O90" si="4">SUM(H68:N68)</f>
        <v>8922</v>
      </c>
      <c r="P68" s="54">
        <f t="shared" si="1"/>
        <v>8672</v>
      </c>
      <c r="Q68" s="53">
        <f t="shared" si="2"/>
        <v>4336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251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77">
        <f t="shared" si="4"/>
        <v>10625</v>
      </c>
      <c r="P69" s="53">
        <f t="shared" ref="P69:P90" si="5">O69-250</f>
        <v>10375</v>
      </c>
      <c r="Q69" s="53">
        <f t="shared" ref="Q69:Q90" si="6">(O69-250)/2</f>
        <v>5187.5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20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125">
        <v>2000</v>
      </c>
      <c r="O70" s="34">
        <f t="shared" si="4"/>
        <v>8922</v>
      </c>
      <c r="P70" s="53">
        <f t="shared" si="5"/>
        <v>8672</v>
      </c>
      <c r="Q70" s="53">
        <f t="shared" si="6"/>
        <v>4336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252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125">
        <v>1800</v>
      </c>
      <c r="O71" s="70">
        <f t="shared" si="4"/>
        <v>8722</v>
      </c>
      <c r="P71" s="53">
        <f t="shared" si="5"/>
        <v>8472</v>
      </c>
      <c r="Q71" s="53">
        <f t="shared" si="6"/>
        <v>4236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253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125">
        <v>2000</v>
      </c>
      <c r="O72" s="73">
        <f t="shared" si="4"/>
        <v>8922</v>
      </c>
      <c r="P72" s="54">
        <f t="shared" si="5"/>
        <v>8672</v>
      </c>
      <c r="Q72" s="53">
        <f t="shared" si="6"/>
        <v>4336</v>
      </c>
      <c r="R72" s="53">
        <v>200</v>
      </c>
      <c r="S72" s="11"/>
    </row>
    <row r="73" spans="1:19" s="19" customFormat="1" x14ac:dyDescent="0.2">
      <c r="A73" s="15">
        <v>70</v>
      </c>
      <c r="B73" s="2" t="s">
        <v>20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77">
        <f t="shared" si="4"/>
        <v>10625</v>
      </c>
      <c r="P73" s="53">
        <f t="shared" si="5"/>
        <v>10375</v>
      </c>
      <c r="Q73" s="53">
        <f t="shared" si="6"/>
        <v>5187.5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125">
        <v>1800</v>
      </c>
      <c r="O74" s="34">
        <f t="shared" si="4"/>
        <v>8722</v>
      </c>
      <c r="P74" s="53">
        <f t="shared" si="5"/>
        <v>8472</v>
      </c>
      <c r="Q74" s="53">
        <f t="shared" si="6"/>
        <v>4236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125">
        <v>1800</v>
      </c>
      <c r="O75" s="70">
        <f t="shared" si="4"/>
        <v>8722</v>
      </c>
      <c r="P75" s="53">
        <f t="shared" si="5"/>
        <v>8472</v>
      </c>
      <c r="Q75" s="53">
        <f t="shared" si="6"/>
        <v>4236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77">
        <f t="shared" si="4"/>
        <v>10250</v>
      </c>
      <c r="P76" s="53">
        <f t="shared" si="5"/>
        <v>10000</v>
      </c>
      <c r="Q76" s="53">
        <f t="shared" si="6"/>
        <v>5000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254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125">
        <v>2000</v>
      </c>
      <c r="O77" s="33">
        <f t="shared" si="4"/>
        <v>8922</v>
      </c>
      <c r="P77" s="54">
        <f t="shared" si="5"/>
        <v>8672</v>
      </c>
      <c r="Q77" s="53">
        <f t="shared" si="6"/>
        <v>4336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255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125">
        <v>2000</v>
      </c>
      <c r="O78" s="36">
        <f t="shared" si="4"/>
        <v>8922</v>
      </c>
      <c r="P78" s="54">
        <f t="shared" si="5"/>
        <v>8672</v>
      </c>
      <c r="Q78" s="53">
        <f t="shared" si="6"/>
        <v>4336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77">
        <f t="shared" si="4"/>
        <v>10625</v>
      </c>
      <c r="P79" s="53">
        <f t="shared" si="5"/>
        <v>10375</v>
      </c>
      <c r="Q79" s="53">
        <f t="shared" si="6"/>
        <v>5187.5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256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125">
        <v>2000</v>
      </c>
      <c r="O80" s="33">
        <f t="shared" si="4"/>
        <v>8922</v>
      </c>
      <c r="P80" s="54">
        <f t="shared" si="5"/>
        <v>8672</v>
      </c>
      <c r="Q80" s="53">
        <f t="shared" si="6"/>
        <v>4336</v>
      </c>
      <c r="R80" s="53">
        <v>200</v>
      </c>
      <c r="S80" s="11"/>
    </row>
    <row r="81" spans="1:22" s="14" customFormat="1" ht="24.75" x14ac:dyDescent="0.25">
      <c r="A81" s="44">
        <v>78</v>
      </c>
      <c r="B81" s="49" t="s">
        <v>257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125">
        <v>2000</v>
      </c>
      <c r="O81" s="36">
        <f t="shared" si="4"/>
        <v>8922</v>
      </c>
      <c r="P81" s="54">
        <f t="shared" si="5"/>
        <v>8672</v>
      </c>
      <c r="Q81" s="53">
        <f t="shared" si="6"/>
        <v>4336</v>
      </c>
      <c r="R81" s="53">
        <v>200</v>
      </c>
      <c r="S81" s="11"/>
    </row>
    <row r="82" spans="1:22" s="19" customFormat="1" x14ac:dyDescent="0.2">
      <c r="A82" s="15">
        <v>79</v>
      </c>
      <c r="B82" s="2" t="s">
        <v>258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77">
        <f t="shared" si="4"/>
        <v>10250</v>
      </c>
      <c r="P82" s="53">
        <f t="shared" si="5"/>
        <v>10000</v>
      </c>
      <c r="Q82" s="53">
        <f t="shared" si="6"/>
        <v>5000</v>
      </c>
      <c r="R82" s="53">
        <v>200</v>
      </c>
      <c r="S82" s="20"/>
    </row>
    <row r="83" spans="1:22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125">
        <v>1800</v>
      </c>
      <c r="O83" s="70">
        <f t="shared" si="4"/>
        <v>8722</v>
      </c>
      <c r="P83" s="53">
        <f t="shared" si="5"/>
        <v>8472</v>
      </c>
      <c r="Q83" s="53">
        <f t="shared" si="6"/>
        <v>4236</v>
      </c>
      <c r="R83" s="53">
        <v>200</v>
      </c>
      <c r="S83" s="20"/>
    </row>
    <row r="84" spans="1:22" s="14" customFormat="1" ht="24.75" x14ac:dyDescent="0.25">
      <c r="A84" s="59">
        <v>81</v>
      </c>
      <c r="B84" s="49" t="s">
        <v>259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125">
        <v>2000</v>
      </c>
      <c r="O84" s="33">
        <f t="shared" si="4"/>
        <v>8922</v>
      </c>
      <c r="P84" s="54">
        <f t="shared" si="5"/>
        <v>8672</v>
      </c>
      <c r="Q84" s="53">
        <f t="shared" si="6"/>
        <v>4336</v>
      </c>
      <c r="R84" s="53">
        <v>200</v>
      </c>
      <c r="S84" s="11"/>
    </row>
    <row r="85" spans="1:22" s="19" customFormat="1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77">
        <f t="shared" si="4"/>
        <v>10625</v>
      </c>
      <c r="P85" s="53">
        <f t="shared" si="5"/>
        <v>10375</v>
      </c>
      <c r="Q85" s="53">
        <f t="shared" si="6"/>
        <v>5187.5</v>
      </c>
      <c r="R85" s="53">
        <v>200</v>
      </c>
      <c r="S85" s="20"/>
    </row>
    <row r="86" spans="1:22" s="19" customFormat="1" ht="33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125">
        <v>1800</v>
      </c>
      <c r="O86" s="70">
        <f t="shared" si="4"/>
        <v>8722</v>
      </c>
      <c r="P86" s="53">
        <f t="shared" si="5"/>
        <v>8472</v>
      </c>
      <c r="Q86" s="53">
        <f t="shared" si="6"/>
        <v>4236</v>
      </c>
      <c r="R86" s="53">
        <v>200</v>
      </c>
      <c r="S86" s="20"/>
    </row>
    <row r="87" spans="1:22" s="14" customFormat="1" ht="24.75" x14ac:dyDescent="0.25">
      <c r="A87" s="59">
        <v>84</v>
      </c>
      <c r="B87" s="49" t="s">
        <v>260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125">
        <v>2000</v>
      </c>
      <c r="O87" s="33">
        <f t="shared" si="4"/>
        <v>8922</v>
      </c>
      <c r="P87" s="54">
        <f t="shared" si="5"/>
        <v>8672</v>
      </c>
      <c r="Q87" s="53">
        <f t="shared" si="6"/>
        <v>4336</v>
      </c>
      <c r="R87" s="53">
        <v>200</v>
      </c>
      <c r="S87" s="11"/>
    </row>
    <row r="88" spans="1:22" s="19" customFormat="1" x14ac:dyDescent="0.25">
      <c r="A88" s="58">
        <v>85</v>
      </c>
      <c r="B88" s="10" t="s">
        <v>20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77">
        <f t="shared" si="4"/>
        <v>10250</v>
      </c>
      <c r="P88" s="53">
        <f t="shared" si="5"/>
        <v>10000</v>
      </c>
      <c r="Q88" s="53">
        <f t="shared" si="6"/>
        <v>5000</v>
      </c>
      <c r="R88" s="53">
        <v>200</v>
      </c>
      <c r="S88" s="20"/>
    </row>
    <row r="89" spans="1:22" s="14" customFormat="1" ht="24.75" x14ac:dyDescent="0.25">
      <c r="A89" s="44">
        <v>86</v>
      </c>
      <c r="B89" s="49" t="s">
        <v>261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125">
        <v>2000</v>
      </c>
      <c r="O89" s="33">
        <f t="shared" si="4"/>
        <v>8922</v>
      </c>
      <c r="P89" s="54">
        <f t="shared" si="5"/>
        <v>8672</v>
      </c>
      <c r="Q89" s="53">
        <f t="shared" si="6"/>
        <v>4336</v>
      </c>
      <c r="R89" s="53">
        <v>200</v>
      </c>
      <c r="S89" s="11"/>
    </row>
    <row r="90" spans="1:22" s="14" customFormat="1" ht="24.75" x14ac:dyDescent="0.25">
      <c r="A90" s="44">
        <v>87</v>
      </c>
      <c r="B90" s="49" t="s">
        <v>262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125">
        <v>2000</v>
      </c>
      <c r="O90" s="36">
        <f t="shared" si="4"/>
        <v>8922</v>
      </c>
      <c r="P90" s="54">
        <f t="shared" si="5"/>
        <v>8672</v>
      </c>
      <c r="Q90" s="53">
        <f t="shared" si="6"/>
        <v>4336</v>
      </c>
      <c r="R90" s="53">
        <v>200</v>
      </c>
      <c r="S90" s="11"/>
    </row>
    <row r="91" spans="1:22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>SUM(H4:H90)</f>
        <v>445274</v>
      </c>
      <c r="I91" s="33">
        <f>SUM(I4:I90)</f>
        <v>21750</v>
      </c>
      <c r="J91" s="33">
        <f t="shared" ref="J91:R91" si="7">SUM(J4:J90)</f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174300</v>
      </c>
      <c r="O91" s="33">
        <f t="shared" si="7"/>
        <v>689919</v>
      </c>
      <c r="P91" s="33">
        <f t="shared" si="7"/>
        <v>668169</v>
      </c>
      <c r="Q91" s="33">
        <f t="shared" si="7"/>
        <v>334084.5</v>
      </c>
      <c r="R91" s="33">
        <f t="shared" si="7"/>
        <v>17400</v>
      </c>
      <c r="S91" s="42"/>
    </row>
    <row r="92" spans="1:22" x14ac:dyDescent="0.25">
      <c r="H92" s="64">
        <f t="shared" ref="H92:N92" si="8">H91*12</f>
        <v>5343288</v>
      </c>
      <c r="I92" s="64">
        <f t="shared" si="8"/>
        <v>261000</v>
      </c>
      <c r="J92" s="64">
        <f t="shared" si="8"/>
        <v>220500</v>
      </c>
      <c r="K92" s="64">
        <f t="shared" si="8"/>
        <v>282000</v>
      </c>
      <c r="L92" s="64">
        <f t="shared" si="8"/>
        <v>840</v>
      </c>
      <c r="M92" s="64">
        <f t="shared" si="8"/>
        <v>79800</v>
      </c>
      <c r="N92" s="64">
        <f t="shared" si="8"/>
        <v>2091600</v>
      </c>
      <c r="O92" s="63">
        <f>O91*12</f>
        <v>8279028</v>
      </c>
      <c r="P92" s="64">
        <f>P91</f>
        <v>668169</v>
      </c>
      <c r="Q92" s="64">
        <f>Q91</f>
        <v>334084.5</v>
      </c>
      <c r="R92" s="64">
        <f>R91</f>
        <v>17400</v>
      </c>
      <c r="S92" s="65">
        <f>O92+P92+Q92+R92</f>
        <v>9298681.5</v>
      </c>
    </row>
    <row r="93" spans="1:22" x14ac:dyDescent="0.25">
      <c r="K93" s="79"/>
      <c r="L93" s="79"/>
      <c r="M93" s="79"/>
      <c r="N93" s="79"/>
      <c r="O93" s="63"/>
      <c r="P93" s="64"/>
      <c r="Q93" s="64"/>
      <c r="R93" s="64"/>
      <c r="S93" s="65">
        <v>7907664</v>
      </c>
      <c r="T93" s="65">
        <f>S92-S93</f>
        <v>1391017.5</v>
      </c>
      <c r="U93" s="128">
        <f>1484051+499634+13651</f>
        <v>1997336</v>
      </c>
      <c r="V93" s="129">
        <f>U93-T93</f>
        <v>606318.5</v>
      </c>
    </row>
    <row r="94" spans="1:22" x14ac:dyDescent="0.25">
      <c r="A94" s="85"/>
      <c r="B94" s="85"/>
      <c r="C94" s="85" t="s">
        <v>191</v>
      </c>
      <c r="D94" s="85" t="s">
        <v>208</v>
      </c>
      <c r="E94" s="85" t="s">
        <v>192</v>
      </c>
      <c r="F94" s="85" t="s">
        <v>193</v>
      </c>
      <c r="G94" s="85" t="s">
        <v>209</v>
      </c>
      <c r="H94" s="85" t="s">
        <v>174</v>
      </c>
      <c r="N94" s="64">
        <f>+N92+M92+L92+K92+J92+I92+H92</f>
        <v>8279028</v>
      </c>
      <c r="S94" s="65"/>
    </row>
    <row r="95" spans="1:22" x14ac:dyDescent="0.25">
      <c r="A95" s="80">
        <v>36</v>
      </c>
      <c r="B95" s="80" t="s">
        <v>204</v>
      </c>
      <c r="C95" s="81">
        <f>O4+O5+O7+O8+O9+O10+O11+O12+O13+O14+O15+O16+O21+O23+O24+O28+O30+O31+O32+O33+O34+O35+O36+O37+O38+O39+O40+O41+O42+O43+O44+O45+O46+O47+O48+O49</f>
        <v>248108</v>
      </c>
      <c r="D95" s="81">
        <f t="shared" ref="D95:D107" si="9">C95*12</f>
        <v>2977296</v>
      </c>
      <c r="E95" s="81">
        <f>P4+P5+P7+P8+P9+P10+P11+P12+P13+P14+P15+P16+P21+P23+P24+P28+P30+P31+P32+P33+P34+P35+P36+P37+P38+P39+P40+P41+P42+P43+P44+P45+P46+P47+P48+P49</f>
        <v>239108</v>
      </c>
      <c r="F95" s="81">
        <f t="shared" ref="F95:F107" si="10">E95</f>
        <v>239108</v>
      </c>
      <c r="G95" s="81">
        <f>200*36</f>
        <v>7200</v>
      </c>
      <c r="H95" s="81">
        <f t="shared" ref="H95:H107" si="11">SUM(D95:G95)</f>
        <v>3462712</v>
      </c>
      <c r="N95" s="64"/>
    </row>
    <row r="96" spans="1:22" x14ac:dyDescent="0.25">
      <c r="A96" s="80">
        <v>11</v>
      </c>
      <c r="B96" s="80" t="s">
        <v>205</v>
      </c>
      <c r="C96" s="81">
        <f>O50+O53+O59+O65+O69+O73+O76+O79+O82+O85+O88</f>
        <v>115000</v>
      </c>
      <c r="D96" s="81">
        <f t="shared" si="9"/>
        <v>1380000</v>
      </c>
      <c r="E96" s="81">
        <f>P50+P53+P59+P65+P69+P73+P76+P79+P82+P85+P88</f>
        <v>112250</v>
      </c>
      <c r="F96" s="81">
        <f t="shared" si="10"/>
        <v>112250</v>
      </c>
      <c r="G96" s="81">
        <f>200*11</f>
        <v>2200</v>
      </c>
      <c r="H96" s="81">
        <f t="shared" si="11"/>
        <v>1606700</v>
      </c>
    </row>
    <row r="97" spans="1:19" s="32" customFormat="1" x14ac:dyDescent="0.25">
      <c r="A97" s="80">
        <v>12</v>
      </c>
      <c r="B97" s="82" t="s">
        <v>206</v>
      </c>
      <c r="C97" s="81">
        <f>O17+O51+O54+O62+O66+O70+O74+O77+O80+O84+O87+O89</f>
        <v>108292</v>
      </c>
      <c r="D97" s="81">
        <f t="shared" si="9"/>
        <v>1299504</v>
      </c>
      <c r="E97" s="81">
        <f>P17+P51+P54+P62+P66+P70+P74+P77+P80+P84+P87+P89</f>
        <v>105292</v>
      </c>
      <c r="F97" s="81">
        <f t="shared" si="10"/>
        <v>105292</v>
      </c>
      <c r="G97" s="81">
        <f>R17+R51+R54+R62+R66+R70+R74+R77+R80+R84+R87+R89</f>
        <v>2400</v>
      </c>
      <c r="H97" s="81">
        <f t="shared" si="11"/>
        <v>1512488</v>
      </c>
      <c r="O97" s="55"/>
      <c r="S97" s="16"/>
    </row>
    <row r="98" spans="1:19" s="32" customFormat="1" x14ac:dyDescent="0.25">
      <c r="A98" s="80">
        <v>1</v>
      </c>
      <c r="B98" s="80" t="s">
        <v>194</v>
      </c>
      <c r="C98" s="81">
        <f>O19</f>
        <v>8722</v>
      </c>
      <c r="D98" s="81">
        <f t="shared" si="9"/>
        <v>104664</v>
      </c>
      <c r="E98" s="81">
        <f>P19</f>
        <v>8472</v>
      </c>
      <c r="F98" s="81">
        <f t="shared" si="10"/>
        <v>8472</v>
      </c>
      <c r="G98" s="81">
        <v>200</v>
      </c>
      <c r="H98" s="81">
        <f t="shared" si="11"/>
        <v>121808</v>
      </c>
      <c r="O98" s="55"/>
      <c r="S98" s="16"/>
    </row>
    <row r="99" spans="1:19" s="32" customFormat="1" x14ac:dyDescent="0.25">
      <c r="A99" s="80">
        <v>1</v>
      </c>
      <c r="B99" s="80" t="s">
        <v>195</v>
      </c>
      <c r="C99" s="81">
        <f>O6</f>
        <v>8922</v>
      </c>
      <c r="D99" s="81">
        <f t="shared" si="9"/>
        <v>107064</v>
      </c>
      <c r="E99" s="81">
        <f>P6</f>
        <v>8672</v>
      </c>
      <c r="F99" s="81">
        <f t="shared" si="10"/>
        <v>8672</v>
      </c>
      <c r="G99" s="81">
        <v>200</v>
      </c>
      <c r="H99" s="81">
        <f t="shared" si="11"/>
        <v>124608</v>
      </c>
      <c r="O99" s="55"/>
      <c r="S99" s="16"/>
    </row>
    <row r="100" spans="1:19" s="32" customFormat="1" x14ac:dyDescent="0.25">
      <c r="A100" s="80">
        <v>3</v>
      </c>
      <c r="B100" s="80" t="s">
        <v>196</v>
      </c>
      <c r="C100" s="81">
        <f>O18+O56+O61</f>
        <v>10753</v>
      </c>
      <c r="D100" s="81">
        <f t="shared" si="9"/>
        <v>129036</v>
      </c>
      <c r="E100" s="81">
        <f>P18+P56+P61</f>
        <v>10003</v>
      </c>
      <c r="F100" s="81">
        <f t="shared" si="10"/>
        <v>10003</v>
      </c>
      <c r="G100" s="81">
        <f>R18+R56+R61</f>
        <v>600</v>
      </c>
      <c r="H100" s="81">
        <f t="shared" si="11"/>
        <v>149642</v>
      </c>
      <c r="O100" s="55"/>
      <c r="S100" s="16"/>
    </row>
    <row r="101" spans="1:19" s="32" customFormat="1" x14ac:dyDescent="0.25">
      <c r="A101" s="80">
        <v>12</v>
      </c>
      <c r="B101" s="80" t="s">
        <v>197</v>
      </c>
      <c r="C101" s="81">
        <f>O20+O52+O55+O60+O67+O71+O75+O78+O81+O83+O86+O90</f>
        <v>107292</v>
      </c>
      <c r="D101" s="81">
        <f t="shared" si="9"/>
        <v>1287504</v>
      </c>
      <c r="E101" s="81">
        <f>P20+P52+P55+P60+P67+P71+P75+P78+P81+P83+P86+P90</f>
        <v>104292</v>
      </c>
      <c r="F101" s="81">
        <f t="shared" si="10"/>
        <v>104292</v>
      </c>
      <c r="G101" s="81">
        <f>R20+R52+R55+R60+R67+R71+R75+R78+R81+R83+R86+R90</f>
        <v>2400</v>
      </c>
      <c r="H101" s="81">
        <f t="shared" si="11"/>
        <v>1498488</v>
      </c>
      <c r="O101" s="55"/>
      <c r="S101" s="16"/>
    </row>
    <row r="102" spans="1:19" s="32" customFormat="1" x14ac:dyDescent="0.25">
      <c r="A102" s="80">
        <v>2</v>
      </c>
      <c r="B102" s="80" t="s">
        <v>198</v>
      </c>
      <c r="C102" s="81">
        <f>O57+O63</f>
        <v>7062</v>
      </c>
      <c r="D102" s="81">
        <f t="shared" si="9"/>
        <v>84744</v>
      </c>
      <c r="E102" s="81">
        <f>P57+P63</f>
        <v>6562</v>
      </c>
      <c r="F102" s="81">
        <f t="shared" si="10"/>
        <v>6562</v>
      </c>
      <c r="G102" s="81">
        <v>400</v>
      </c>
      <c r="H102" s="81">
        <f t="shared" si="11"/>
        <v>98268</v>
      </c>
      <c r="O102" s="55"/>
      <c r="S102" s="16"/>
    </row>
    <row r="103" spans="1:19" s="32" customFormat="1" x14ac:dyDescent="0.25">
      <c r="A103" s="80">
        <v>5</v>
      </c>
      <c r="B103" s="80" t="s">
        <v>199</v>
      </c>
      <c r="C103" s="81">
        <f>O22+O58+O64+O68+O72</f>
        <v>44610</v>
      </c>
      <c r="D103" s="81">
        <f t="shared" si="9"/>
        <v>535320</v>
      </c>
      <c r="E103" s="81">
        <f>P22+P58+P64+P68+P72</f>
        <v>43360</v>
      </c>
      <c r="F103" s="81">
        <f t="shared" si="10"/>
        <v>43360</v>
      </c>
      <c r="G103" s="81">
        <f>R22+R58+R64+R68+R72</f>
        <v>1000</v>
      </c>
      <c r="H103" s="81">
        <f t="shared" si="11"/>
        <v>623040</v>
      </c>
      <c r="O103" s="55"/>
      <c r="S103" s="16"/>
    </row>
    <row r="104" spans="1:19" s="32" customFormat="1" x14ac:dyDescent="0.25">
      <c r="A104" s="80">
        <v>1</v>
      </c>
      <c r="B104" s="80" t="s">
        <v>200</v>
      </c>
      <c r="C104" s="81">
        <f>O25</f>
        <v>8460</v>
      </c>
      <c r="D104" s="81">
        <f t="shared" si="9"/>
        <v>101520</v>
      </c>
      <c r="E104" s="81">
        <f>P25</f>
        <v>8210</v>
      </c>
      <c r="F104" s="81">
        <f t="shared" si="10"/>
        <v>8210</v>
      </c>
      <c r="G104" s="81">
        <v>200</v>
      </c>
      <c r="H104" s="81">
        <f t="shared" si="11"/>
        <v>118140</v>
      </c>
      <c r="O104" s="55"/>
      <c r="S104" s="16"/>
    </row>
    <row r="105" spans="1:19" s="32" customFormat="1" x14ac:dyDescent="0.25">
      <c r="A105" s="80">
        <v>1</v>
      </c>
      <c r="B105" s="80" t="s">
        <v>201</v>
      </c>
      <c r="C105" s="81">
        <f>O26</f>
        <v>5691</v>
      </c>
      <c r="D105" s="81">
        <f t="shared" si="9"/>
        <v>68292</v>
      </c>
      <c r="E105" s="81">
        <f>P26</f>
        <v>5441</v>
      </c>
      <c r="F105" s="81">
        <f t="shared" si="10"/>
        <v>5441</v>
      </c>
      <c r="G105" s="81">
        <v>200</v>
      </c>
      <c r="H105" s="81">
        <f t="shared" si="11"/>
        <v>79374</v>
      </c>
      <c r="O105" s="55"/>
      <c r="S105" s="16"/>
    </row>
    <row r="106" spans="1:19" s="32" customFormat="1" x14ac:dyDescent="0.25">
      <c r="A106" s="80">
        <v>1</v>
      </c>
      <c r="B106" s="80" t="s">
        <v>202</v>
      </c>
      <c r="C106" s="81">
        <f>O27</f>
        <v>8547</v>
      </c>
      <c r="D106" s="81">
        <f t="shared" si="9"/>
        <v>102564</v>
      </c>
      <c r="E106" s="81">
        <f>P27</f>
        <v>8297</v>
      </c>
      <c r="F106" s="81">
        <f t="shared" si="10"/>
        <v>8297</v>
      </c>
      <c r="G106" s="81">
        <v>200</v>
      </c>
      <c r="H106" s="81">
        <f t="shared" si="11"/>
        <v>119358</v>
      </c>
      <c r="O106" s="55"/>
      <c r="S106" s="16"/>
    </row>
    <row r="107" spans="1:19" s="32" customFormat="1" x14ac:dyDescent="0.25">
      <c r="A107" s="80">
        <v>1</v>
      </c>
      <c r="B107" s="80" t="s">
        <v>203</v>
      </c>
      <c r="C107" s="81">
        <f>O29</f>
        <v>8460</v>
      </c>
      <c r="D107" s="81">
        <f t="shared" si="9"/>
        <v>101520</v>
      </c>
      <c r="E107" s="81">
        <f>P29</f>
        <v>8210</v>
      </c>
      <c r="F107" s="81">
        <f t="shared" si="10"/>
        <v>8210</v>
      </c>
      <c r="G107" s="81">
        <v>200</v>
      </c>
      <c r="H107" s="81">
        <f t="shared" si="11"/>
        <v>118140</v>
      </c>
      <c r="O107" s="55"/>
      <c r="S107" s="16"/>
    </row>
    <row r="108" spans="1:19" s="32" customFormat="1" x14ac:dyDescent="0.25">
      <c r="A108" s="83">
        <f>SUM(A95:A107)</f>
        <v>87</v>
      </c>
      <c r="B108" s="83" t="s">
        <v>174</v>
      </c>
      <c r="C108" s="84">
        <f t="shared" ref="C108:H108" si="12">SUM(C95:C107)</f>
        <v>689919</v>
      </c>
      <c r="D108" s="84">
        <f t="shared" si="12"/>
        <v>8279028</v>
      </c>
      <c r="E108" s="84">
        <f t="shared" si="12"/>
        <v>668169</v>
      </c>
      <c r="F108" s="84">
        <f t="shared" si="12"/>
        <v>668169</v>
      </c>
      <c r="G108" s="84">
        <f t="shared" si="12"/>
        <v>17400</v>
      </c>
      <c r="H108" s="84">
        <f t="shared" si="12"/>
        <v>9632766</v>
      </c>
      <c r="O108" s="55"/>
      <c r="S108" s="16"/>
    </row>
    <row r="110" spans="1:19" x14ac:dyDescent="0.25">
      <c r="H110" s="64"/>
    </row>
    <row r="113" spans="6:18" x14ac:dyDescent="0.15">
      <c r="F113" s="69"/>
    </row>
    <row r="114" spans="6:18" x14ac:dyDescent="0.15">
      <c r="F114" s="69"/>
    </row>
    <row r="122" spans="6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6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6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6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6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6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6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58"/>
  <sheetViews>
    <sheetView zoomScale="98" zoomScaleNormal="98" workbookViewId="0">
      <pane xSplit="6" ySplit="5" topLeftCell="G39" activePane="bottomRight" state="frozen"/>
      <selection pane="topRight" activeCell="G1" sqref="G1"/>
      <selection pane="bottomLeft" activeCell="A6" sqref="A6"/>
      <selection pane="bottomRight" activeCell="Y16" sqref="Y16"/>
    </sheetView>
  </sheetViews>
  <sheetFormatPr baseColWidth="10" defaultColWidth="10.85546875" defaultRowHeight="15" x14ac:dyDescent="0.25"/>
  <cols>
    <col min="1" max="1" width="6.7109375" style="16" customWidth="1"/>
    <col min="2" max="2" width="11" style="16" hidden="1" customWidth="1"/>
    <col min="3" max="4" width="17.140625" style="16" hidden="1" customWidth="1"/>
    <col min="5" max="5" width="16" style="16" hidden="1" customWidth="1"/>
    <col min="6" max="6" width="15.42578125" style="16" customWidth="1"/>
    <col min="7" max="7" width="13" style="38" customWidth="1"/>
    <col min="8" max="8" width="8.140625" style="38" customWidth="1"/>
    <col min="9" max="9" width="18.28515625" style="32" hidden="1" customWidth="1"/>
    <col min="10" max="10" width="16" style="32" customWidth="1"/>
    <col min="11" max="13" width="9.7109375" style="32" hidden="1" customWidth="1"/>
    <col min="14" max="14" width="9.7109375" style="32" customWidth="1"/>
    <col min="15" max="15" width="9.140625" style="32" hidden="1" customWidth="1"/>
    <col min="16" max="16" width="11" style="32" customWidth="1"/>
    <col min="17" max="17" width="8" style="32" hidden="1" customWidth="1"/>
    <col min="18" max="18" width="8" style="32" customWidth="1"/>
    <col min="19" max="19" width="11.42578125" style="32" hidden="1" customWidth="1"/>
    <col min="20" max="20" width="11.140625" style="32" customWidth="1"/>
    <col min="21" max="21" width="14.140625" style="55" hidden="1" customWidth="1"/>
    <col min="22" max="22" width="11.85546875" style="32" customWidth="1"/>
    <col min="23" max="23" width="12.85546875" style="32" customWidth="1"/>
    <col min="24" max="24" width="10.5703125" style="32" customWidth="1"/>
    <col min="25" max="25" width="17" style="16" customWidth="1"/>
    <col min="26" max="16384" width="10.85546875" style="16"/>
  </cols>
  <sheetData>
    <row r="1" spans="1:25" ht="21" x14ac:dyDescent="0.25">
      <c r="A1" s="212" t="s">
        <v>186</v>
      </c>
      <c r="B1" s="212"/>
      <c r="C1" s="212"/>
      <c r="D1" s="212"/>
      <c r="E1" s="212"/>
      <c r="F1" s="212"/>
      <c r="G1" s="212"/>
      <c r="H1" s="212"/>
      <c r="I1" s="212"/>
      <c r="J1" s="212"/>
      <c r="K1" s="212"/>
      <c r="L1" s="212"/>
      <c r="M1" s="212"/>
      <c r="N1" s="212"/>
      <c r="O1" s="212"/>
      <c r="P1" s="212"/>
      <c r="Q1" s="212"/>
      <c r="R1" s="212"/>
      <c r="S1" s="212"/>
      <c r="T1" s="86"/>
    </row>
    <row r="2" spans="1:25" s="38" customFormat="1" ht="15" customHeight="1" x14ac:dyDescent="0.25">
      <c r="A2" s="213" t="s">
        <v>0</v>
      </c>
      <c r="B2" s="215" t="s">
        <v>1</v>
      </c>
      <c r="C2" s="215" t="s">
        <v>10</v>
      </c>
      <c r="D2" s="215" t="s">
        <v>117</v>
      </c>
      <c r="E2" s="213" t="s">
        <v>2</v>
      </c>
      <c r="F2" s="213" t="s">
        <v>3</v>
      </c>
      <c r="G2" s="217" t="s">
        <v>73</v>
      </c>
      <c r="H2" s="217" t="s">
        <v>215</v>
      </c>
      <c r="I2" s="219" t="s">
        <v>125</v>
      </c>
      <c r="J2" s="230" t="s">
        <v>210</v>
      </c>
      <c r="K2" s="220" t="s">
        <v>126</v>
      </c>
      <c r="L2" s="221" t="s">
        <v>128</v>
      </c>
      <c r="M2" s="219" t="s">
        <v>130</v>
      </c>
      <c r="N2" s="230" t="s">
        <v>211</v>
      </c>
      <c r="O2" s="221" t="s">
        <v>127</v>
      </c>
      <c r="P2" s="230" t="s">
        <v>212</v>
      </c>
      <c r="Q2" s="221" t="s">
        <v>129</v>
      </c>
      <c r="R2" s="233" t="s">
        <v>213</v>
      </c>
      <c r="S2" s="219" t="s">
        <v>131</v>
      </c>
      <c r="T2" s="230" t="s">
        <v>214</v>
      </c>
      <c r="U2" s="226" t="s">
        <v>190</v>
      </c>
      <c r="V2" s="222" t="s">
        <v>132</v>
      </c>
      <c r="W2" s="222" t="s">
        <v>134</v>
      </c>
      <c r="X2" s="222" t="s">
        <v>133</v>
      </c>
      <c r="Y2" s="224" t="s">
        <v>4</v>
      </c>
    </row>
    <row r="3" spans="1:25" s="38" customFormat="1" ht="58.5" customHeight="1" x14ac:dyDescent="0.25">
      <c r="A3" s="214"/>
      <c r="B3" s="216"/>
      <c r="C3" s="216"/>
      <c r="D3" s="216"/>
      <c r="E3" s="214"/>
      <c r="F3" s="214"/>
      <c r="G3" s="218"/>
      <c r="H3" s="232"/>
      <c r="I3" s="219"/>
      <c r="J3" s="230"/>
      <c r="K3" s="220"/>
      <c r="L3" s="221"/>
      <c r="M3" s="219"/>
      <c r="N3" s="230"/>
      <c r="O3" s="221"/>
      <c r="P3" s="230"/>
      <c r="Q3" s="221"/>
      <c r="R3" s="233"/>
      <c r="S3" s="219"/>
      <c r="T3" s="230"/>
      <c r="U3" s="226"/>
      <c r="V3" s="223"/>
      <c r="W3" s="223"/>
      <c r="X3" s="223"/>
      <c r="Y3" s="225"/>
    </row>
    <row r="4" spans="1:25" s="14" customFormat="1" ht="24.75" x14ac:dyDescent="0.25">
      <c r="A4" s="15">
        <v>1</v>
      </c>
      <c r="B4" s="97" t="s">
        <v>20</v>
      </c>
      <c r="C4" s="98" t="s">
        <v>26</v>
      </c>
      <c r="D4" s="99" t="s">
        <v>177</v>
      </c>
      <c r="E4" s="99" t="s">
        <v>23</v>
      </c>
      <c r="F4" s="99" t="s">
        <v>148</v>
      </c>
      <c r="G4" s="100" t="s">
        <v>74</v>
      </c>
      <c r="H4" s="100" t="s">
        <v>216</v>
      </c>
      <c r="I4" s="51">
        <v>2441</v>
      </c>
      <c r="J4" s="37">
        <f t="shared" ref="J4:J29" si="0">I4*12</f>
        <v>29292</v>
      </c>
      <c r="K4" s="50">
        <v>250</v>
      </c>
      <c r="L4" s="50">
        <v>1500</v>
      </c>
      <c r="M4" s="50">
        <v>0</v>
      </c>
      <c r="N4" s="37">
        <f t="shared" ref="N4:N29" si="1">SUM(K4:M4)*12</f>
        <v>21000</v>
      </c>
      <c r="O4" s="50">
        <v>0</v>
      </c>
      <c r="P4" s="37">
        <f t="shared" ref="P4:P29" si="2">O4*12</f>
        <v>0</v>
      </c>
      <c r="Q4" s="50">
        <v>0</v>
      </c>
      <c r="R4" s="37">
        <f t="shared" ref="R4:R29" si="3">Q4*12</f>
        <v>0</v>
      </c>
      <c r="S4" s="62">
        <v>1500</v>
      </c>
      <c r="T4" s="56">
        <f t="shared" ref="T4:T29" si="4">S4*12</f>
        <v>18000</v>
      </c>
      <c r="U4" s="56">
        <f>I4+K4+L4+M4+O4+Q4+S4</f>
        <v>5691</v>
      </c>
      <c r="V4" s="54">
        <f>U4-250</f>
        <v>5441</v>
      </c>
      <c r="W4" s="54">
        <f t="shared" ref="W4:W13" si="5">U4-250</f>
        <v>5441</v>
      </c>
      <c r="X4" s="53">
        <v>200</v>
      </c>
      <c r="Y4" s="11"/>
    </row>
    <row r="5" spans="1:25" s="14" customFormat="1" ht="24.75" x14ac:dyDescent="0.25">
      <c r="A5" s="102">
        <v>3</v>
      </c>
      <c r="B5" s="97" t="s">
        <v>20</v>
      </c>
      <c r="C5" s="98" t="s">
        <v>147</v>
      </c>
      <c r="D5" s="99" t="s">
        <v>177</v>
      </c>
      <c r="E5" s="99" t="s">
        <v>23</v>
      </c>
      <c r="F5" s="99" t="s">
        <v>148</v>
      </c>
      <c r="G5" s="100" t="s">
        <v>74</v>
      </c>
      <c r="H5" s="100" t="s">
        <v>216</v>
      </c>
      <c r="I5" s="51">
        <v>2441</v>
      </c>
      <c r="J5" s="37">
        <f t="shared" si="0"/>
        <v>29292</v>
      </c>
      <c r="K5" s="50">
        <v>250</v>
      </c>
      <c r="L5" s="50">
        <v>1500</v>
      </c>
      <c r="M5" s="50">
        <v>0</v>
      </c>
      <c r="N5" s="37">
        <f t="shared" si="1"/>
        <v>21000</v>
      </c>
      <c r="O5" s="50">
        <v>0</v>
      </c>
      <c r="P5" s="37">
        <f t="shared" si="2"/>
        <v>0</v>
      </c>
      <c r="Q5" s="50">
        <v>0</v>
      </c>
      <c r="R5" s="37">
        <f t="shared" si="3"/>
        <v>0</v>
      </c>
      <c r="S5" s="62">
        <v>1500</v>
      </c>
      <c r="T5" s="56">
        <f t="shared" si="4"/>
        <v>18000</v>
      </c>
      <c r="U5" s="56">
        <f t="shared" ref="U5:U29" si="6">I5+K5+L5+M5+O5+Q5+S5</f>
        <v>5691</v>
      </c>
      <c r="V5" s="54">
        <f t="shared" ref="V5:V29" si="7">U5-250</f>
        <v>5441</v>
      </c>
      <c r="W5" s="54">
        <f t="shared" si="5"/>
        <v>5441</v>
      </c>
      <c r="X5" s="53">
        <v>200</v>
      </c>
      <c r="Y5" s="11"/>
    </row>
    <row r="6" spans="1:25" s="14" customFormat="1" ht="24" x14ac:dyDescent="0.25">
      <c r="A6" s="15">
        <v>5</v>
      </c>
      <c r="B6" s="97" t="s">
        <v>20</v>
      </c>
      <c r="C6" s="101" t="s">
        <v>152</v>
      </c>
      <c r="D6" s="99" t="s">
        <v>178</v>
      </c>
      <c r="E6" s="99"/>
      <c r="F6" s="99" t="s">
        <v>153</v>
      </c>
      <c r="G6" s="100" t="s">
        <v>74</v>
      </c>
      <c r="H6" s="100" t="s">
        <v>216</v>
      </c>
      <c r="I6" s="51">
        <v>2490</v>
      </c>
      <c r="J6" s="37">
        <f t="shared" si="0"/>
        <v>29880</v>
      </c>
      <c r="K6" s="50">
        <v>250</v>
      </c>
      <c r="L6" s="50">
        <v>1500</v>
      </c>
      <c r="M6" s="50">
        <v>0</v>
      </c>
      <c r="N6" s="37">
        <f t="shared" si="1"/>
        <v>21000</v>
      </c>
      <c r="O6" s="50">
        <v>0</v>
      </c>
      <c r="P6" s="37">
        <f t="shared" si="2"/>
        <v>0</v>
      </c>
      <c r="Q6" s="50">
        <v>0</v>
      </c>
      <c r="R6" s="37">
        <f t="shared" si="3"/>
        <v>0</v>
      </c>
      <c r="S6" s="62">
        <v>1500</v>
      </c>
      <c r="T6" s="56">
        <f t="shared" si="4"/>
        <v>18000</v>
      </c>
      <c r="U6" s="56">
        <f t="shared" si="6"/>
        <v>5740</v>
      </c>
      <c r="V6" s="54">
        <f t="shared" si="7"/>
        <v>5490</v>
      </c>
      <c r="W6" s="54">
        <f t="shared" si="5"/>
        <v>5490</v>
      </c>
      <c r="X6" s="53">
        <v>200</v>
      </c>
      <c r="Y6" s="11"/>
    </row>
    <row r="7" spans="1:25" s="14" customFormat="1" ht="24.75" x14ac:dyDescent="0.25">
      <c r="A7" s="102">
        <v>6</v>
      </c>
      <c r="B7" s="97" t="s">
        <v>20</v>
      </c>
      <c r="C7" s="98" t="s">
        <v>26</v>
      </c>
      <c r="D7" s="99" t="s">
        <v>177</v>
      </c>
      <c r="E7" s="99" t="s">
        <v>23</v>
      </c>
      <c r="F7" s="99" t="s">
        <v>150</v>
      </c>
      <c r="G7" s="100" t="s">
        <v>74</v>
      </c>
      <c r="H7" s="100" t="s">
        <v>216</v>
      </c>
      <c r="I7" s="51">
        <v>2441</v>
      </c>
      <c r="J7" s="37">
        <f t="shared" si="0"/>
        <v>29292</v>
      </c>
      <c r="K7" s="50">
        <v>250</v>
      </c>
      <c r="L7" s="50">
        <v>1500</v>
      </c>
      <c r="M7" s="50">
        <v>0</v>
      </c>
      <c r="N7" s="37">
        <f t="shared" si="1"/>
        <v>21000</v>
      </c>
      <c r="O7" s="50">
        <v>0</v>
      </c>
      <c r="P7" s="37">
        <f t="shared" si="2"/>
        <v>0</v>
      </c>
      <c r="Q7" s="50">
        <v>0</v>
      </c>
      <c r="R7" s="37">
        <f t="shared" si="3"/>
        <v>0</v>
      </c>
      <c r="S7" s="62">
        <v>1500</v>
      </c>
      <c r="T7" s="56">
        <f t="shared" si="4"/>
        <v>18000</v>
      </c>
      <c r="U7" s="56">
        <f t="shared" si="6"/>
        <v>5691</v>
      </c>
      <c r="V7" s="54">
        <f t="shared" si="7"/>
        <v>5441</v>
      </c>
      <c r="W7" s="54">
        <f t="shared" si="5"/>
        <v>5441</v>
      </c>
      <c r="X7" s="53">
        <v>200</v>
      </c>
      <c r="Y7" s="11"/>
    </row>
    <row r="8" spans="1:25" s="14" customFormat="1" ht="24.75" x14ac:dyDescent="0.25">
      <c r="A8" s="15">
        <v>7</v>
      </c>
      <c r="B8" s="97" t="s">
        <v>20</v>
      </c>
      <c r="C8" s="98" t="s">
        <v>26</v>
      </c>
      <c r="D8" s="99" t="s">
        <v>177</v>
      </c>
      <c r="E8" s="99" t="s">
        <v>23</v>
      </c>
      <c r="F8" s="99" t="s">
        <v>151</v>
      </c>
      <c r="G8" s="100" t="s">
        <v>74</v>
      </c>
      <c r="H8" s="100" t="s">
        <v>216</v>
      </c>
      <c r="I8" s="51">
        <v>2441</v>
      </c>
      <c r="J8" s="37">
        <f t="shared" si="0"/>
        <v>29292</v>
      </c>
      <c r="K8" s="50">
        <v>250</v>
      </c>
      <c r="L8" s="50">
        <v>1500</v>
      </c>
      <c r="M8" s="50">
        <v>0</v>
      </c>
      <c r="N8" s="37">
        <f t="shared" si="1"/>
        <v>21000</v>
      </c>
      <c r="O8" s="50">
        <v>0</v>
      </c>
      <c r="P8" s="37">
        <f t="shared" si="2"/>
        <v>0</v>
      </c>
      <c r="Q8" s="50">
        <v>0</v>
      </c>
      <c r="R8" s="37">
        <f t="shared" si="3"/>
        <v>0</v>
      </c>
      <c r="S8" s="62">
        <v>1500</v>
      </c>
      <c r="T8" s="56">
        <f t="shared" si="4"/>
        <v>18000</v>
      </c>
      <c r="U8" s="56">
        <f t="shared" si="6"/>
        <v>5691</v>
      </c>
      <c r="V8" s="54">
        <f t="shared" si="7"/>
        <v>5441</v>
      </c>
      <c r="W8" s="54">
        <f t="shared" si="5"/>
        <v>5441</v>
      </c>
      <c r="X8" s="53">
        <v>200</v>
      </c>
      <c r="Y8" s="11"/>
    </row>
    <row r="9" spans="1:25" s="14" customFormat="1" ht="24.75" x14ac:dyDescent="0.25">
      <c r="A9" s="15">
        <v>8</v>
      </c>
      <c r="B9" s="97" t="s">
        <v>20</v>
      </c>
      <c r="C9" s="98" t="s">
        <v>26</v>
      </c>
      <c r="D9" s="99" t="s">
        <v>177</v>
      </c>
      <c r="E9" s="99" t="s">
        <v>23</v>
      </c>
      <c r="F9" s="99" t="s">
        <v>149</v>
      </c>
      <c r="G9" s="100" t="s">
        <v>74</v>
      </c>
      <c r="H9" s="100" t="s">
        <v>216</v>
      </c>
      <c r="I9" s="51">
        <v>2441</v>
      </c>
      <c r="J9" s="37">
        <f t="shared" si="0"/>
        <v>29292</v>
      </c>
      <c r="K9" s="50">
        <v>250</v>
      </c>
      <c r="L9" s="50">
        <v>1500</v>
      </c>
      <c r="M9" s="50">
        <v>0</v>
      </c>
      <c r="N9" s="37">
        <f t="shared" si="1"/>
        <v>21000</v>
      </c>
      <c r="O9" s="50">
        <v>0</v>
      </c>
      <c r="P9" s="37">
        <f t="shared" si="2"/>
        <v>0</v>
      </c>
      <c r="Q9" s="50">
        <v>0</v>
      </c>
      <c r="R9" s="37">
        <f t="shared" si="3"/>
        <v>0</v>
      </c>
      <c r="S9" s="62">
        <v>1500</v>
      </c>
      <c r="T9" s="56">
        <f t="shared" si="4"/>
        <v>18000</v>
      </c>
      <c r="U9" s="56">
        <f t="shared" si="6"/>
        <v>5691</v>
      </c>
      <c r="V9" s="54">
        <f t="shared" si="7"/>
        <v>5441</v>
      </c>
      <c r="W9" s="54">
        <f t="shared" si="5"/>
        <v>5441</v>
      </c>
      <c r="X9" s="53">
        <v>200</v>
      </c>
      <c r="Y9" s="11"/>
    </row>
    <row r="10" spans="1:25" s="14" customFormat="1" ht="24.75" x14ac:dyDescent="0.25">
      <c r="A10" s="102">
        <v>9</v>
      </c>
      <c r="B10" s="97" t="s">
        <v>20</v>
      </c>
      <c r="C10" s="101" t="s">
        <v>158</v>
      </c>
      <c r="D10" s="99" t="s">
        <v>155</v>
      </c>
      <c r="E10" s="99" t="s">
        <v>155</v>
      </c>
      <c r="F10" s="99" t="s">
        <v>39</v>
      </c>
      <c r="G10" s="100" t="s">
        <v>74</v>
      </c>
      <c r="H10" s="100" t="s">
        <v>216</v>
      </c>
      <c r="I10" s="51">
        <v>1105</v>
      </c>
      <c r="J10" s="37">
        <f t="shared" si="0"/>
        <v>13260</v>
      </c>
      <c r="K10" s="50">
        <v>250</v>
      </c>
      <c r="L10" s="50">
        <v>1000</v>
      </c>
      <c r="M10" s="50">
        <v>0</v>
      </c>
      <c r="N10" s="37">
        <f t="shared" si="1"/>
        <v>15000</v>
      </c>
      <c r="O10" s="50">
        <v>0</v>
      </c>
      <c r="P10" s="37">
        <f t="shared" si="2"/>
        <v>0</v>
      </c>
      <c r="Q10" s="50">
        <v>0</v>
      </c>
      <c r="R10" s="37">
        <f t="shared" si="3"/>
        <v>0</v>
      </c>
      <c r="S10" s="62">
        <v>1000</v>
      </c>
      <c r="T10" s="56">
        <f t="shared" si="4"/>
        <v>12000</v>
      </c>
      <c r="U10" s="56">
        <f t="shared" si="6"/>
        <v>3355</v>
      </c>
      <c r="V10" s="54">
        <f t="shared" si="7"/>
        <v>3105</v>
      </c>
      <c r="W10" s="54">
        <f t="shared" si="5"/>
        <v>3105</v>
      </c>
      <c r="X10" s="53">
        <v>200</v>
      </c>
      <c r="Y10" s="11"/>
    </row>
    <row r="11" spans="1:25" s="14" customFormat="1" ht="24.75" x14ac:dyDescent="0.25">
      <c r="A11" s="15">
        <v>10</v>
      </c>
      <c r="B11" s="97" t="s">
        <v>20</v>
      </c>
      <c r="C11" s="101" t="s">
        <v>156</v>
      </c>
      <c r="D11" s="99" t="s">
        <v>157</v>
      </c>
      <c r="E11" s="99" t="s">
        <v>157</v>
      </c>
      <c r="F11" s="99" t="s">
        <v>39</v>
      </c>
      <c r="G11" s="100" t="s">
        <v>74</v>
      </c>
      <c r="H11" s="100" t="s">
        <v>216</v>
      </c>
      <c r="I11" s="51">
        <v>1168</v>
      </c>
      <c r="J11" s="37">
        <f t="shared" si="0"/>
        <v>14016</v>
      </c>
      <c r="K11" s="50">
        <v>250</v>
      </c>
      <c r="L11" s="50">
        <v>1000</v>
      </c>
      <c r="M11" s="50">
        <v>0</v>
      </c>
      <c r="N11" s="37">
        <f t="shared" si="1"/>
        <v>15000</v>
      </c>
      <c r="O11" s="50">
        <v>0</v>
      </c>
      <c r="P11" s="37">
        <f t="shared" si="2"/>
        <v>0</v>
      </c>
      <c r="Q11" s="50">
        <v>0</v>
      </c>
      <c r="R11" s="37">
        <f t="shared" si="3"/>
        <v>0</v>
      </c>
      <c r="S11" s="62">
        <v>1000</v>
      </c>
      <c r="T11" s="56">
        <f t="shared" si="4"/>
        <v>12000</v>
      </c>
      <c r="U11" s="56">
        <f t="shared" si="6"/>
        <v>3418</v>
      </c>
      <c r="V11" s="54">
        <f t="shared" si="7"/>
        <v>3168</v>
      </c>
      <c r="W11" s="54">
        <f t="shared" si="5"/>
        <v>3168</v>
      </c>
      <c r="X11" s="53">
        <v>200</v>
      </c>
      <c r="Y11" s="11"/>
    </row>
    <row r="12" spans="1:25" s="14" customFormat="1" ht="24.75" x14ac:dyDescent="0.25">
      <c r="A12" s="15">
        <v>11</v>
      </c>
      <c r="B12" s="97" t="s">
        <v>20</v>
      </c>
      <c r="C12" s="101" t="s">
        <v>156</v>
      </c>
      <c r="D12" s="99" t="s">
        <v>157</v>
      </c>
      <c r="E12" s="99" t="s">
        <v>157</v>
      </c>
      <c r="F12" s="99" t="s">
        <v>39</v>
      </c>
      <c r="G12" s="100" t="s">
        <v>74</v>
      </c>
      <c r="H12" s="100" t="s">
        <v>216</v>
      </c>
      <c r="I12" s="51">
        <v>1168</v>
      </c>
      <c r="J12" s="37">
        <f t="shared" si="0"/>
        <v>14016</v>
      </c>
      <c r="K12" s="50">
        <v>250</v>
      </c>
      <c r="L12" s="50">
        <v>1000</v>
      </c>
      <c r="M12" s="50">
        <v>0</v>
      </c>
      <c r="N12" s="37">
        <f t="shared" si="1"/>
        <v>15000</v>
      </c>
      <c r="O12" s="50">
        <v>0</v>
      </c>
      <c r="P12" s="37">
        <f t="shared" si="2"/>
        <v>0</v>
      </c>
      <c r="Q12" s="50">
        <v>0</v>
      </c>
      <c r="R12" s="37">
        <f t="shared" si="3"/>
        <v>0</v>
      </c>
      <c r="S12" s="62">
        <v>1000</v>
      </c>
      <c r="T12" s="56">
        <f t="shared" si="4"/>
        <v>12000</v>
      </c>
      <c r="U12" s="56">
        <f t="shared" si="6"/>
        <v>3418</v>
      </c>
      <c r="V12" s="54">
        <f t="shared" si="7"/>
        <v>3168</v>
      </c>
      <c r="W12" s="54">
        <f t="shared" si="5"/>
        <v>3168</v>
      </c>
      <c r="X12" s="53">
        <v>200</v>
      </c>
      <c r="Y12" s="11"/>
    </row>
    <row r="13" spans="1:25" s="14" customFormat="1" ht="24" x14ac:dyDescent="0.25">
      <c r="A13" s="102">
        <v>12</v>
      </c>
      <c r="B13" s="97" t="s">
        <v>20</v>
      </c>
      <c r="C13" s="101" t="s">
        <v>158</v>
      </c>
      <c r="D13" s="99" t="s">
        <v>159</v>
      </c>
      <c r="E13" s="99" t="s">
        <v>159</v>
      </c>
      <c r="F13" s="99" t="s">
        <v>39</v>
      </c>
      <c r="G13" s="100" t="s">
        <v>74</v>
      </c>
      <c r="H13" s="100" t="s">
        <v>216</v>
      </c>
      <c r="I13" s="51">
        <v>1105</v>
      </c>
      <c r="J13" s="37">
        <f t="shared" si="0"/>
        <v>13260</v>
      </c>
      <c r="K13" s="50">
        <v>250</v>
      </c>
      <c r="L13" s="50">
        <v>1000</v>
      </c>
      <c r="M13" s="50">
        <v>0</v>
      </c>
      <c r="N13" s="37">
        <f>SUM(K13:M13)*12</f>
        <v>15000</v>
      </c>
      <c r="O13" s="50">
        <v>0</v>
      </c>
      <c r="P13" s="37">
        <f t="shared" si="2"/>
        <v>0</v>
      </c>
      <c r="Q13" s="50">
        <v>0</v>
      </c>
      <c r="R13" s="37">
        <f t="shared" si="3"/>
        <v>0</v>
      </c>
      <c r="S13" s="62">
        <v>1000</v>
      </c>
      <c r="T13" s="56">
        <f t="shared" si="4"/>
        <v>12000</v>
      </c>
      <c r="U13" s="56">
        <f t="shared" si="6"/>
        <v>3355</v>
      </c>
      <c r="V13" s="54">
        <f t="shared" si="7"/>
        <v>3105</v>
      </c>
      <c r="W13" s="54">
        <f t="shared" si="5"/>
        <v>3105</v>
      </c>
      <c r="X13" s="53">
        <v>200</v>
      </c>
      <c r="Y13" s="11"/>
    </row>
    <row r="14" spans="1:25" s="14" customFormat="1" x14ac:dyDescent="0.25">
      <c r="A14" s="102"/>
      <c r="B14" s="227" t="s">
        <v>218</v>
      </c>
      <c r="C14" s="228"/>
      <c r="D14" s="228"/>
      <c r="E14" s="228"/>
      <c r="F14" s="228"/>
      <c r="G14" s="229"/>
      <c r="H14" s="105"/>
      <c r="I14" s="106"/>
      <c r="J14" s="107"/>
      <c r="K14" s="108"/>
      <c r="L14" s="108"/>
      <c r="M14" s="108"/>
      <c r="N14" s="107"/>
      <c r="O14" s="108"/>
      <c r="P14" s="107"/>
      <c r="Q14" s="108"/>
      <c r="R14" s="107"/>
      <c r="S14" s="109">
        <v>37400</v>
      </c>
      <c r="T14" s="110">
        <f t="shared" si="4"/>
        <v>448800</v>
      </c>
      <c r="U14" s="110"/>
      <c r="V14" s="106">
        <v>75000</v>
      </c>
      <c r="W14" s="106">
        <v>294540</v>
      </c>
      <c r="X14" s="108"/>
      <c r="Y14" s="11"/>
    </row>
    <row r="15" spans="1:25" s="14" customFormat="1" x14ac:dyDescent="0.25">
      <c r="A15" s="102"/>
      <c r="B15" s="97"/>
      <c r="C15" s="101"/>
      <c r="D15" s="99"/>
      <c r="E15" s="99"/>
      <c r="F15" s="99"/>
      <c r="G15" s="100"/>
      <c r="H15" s="100"/>
      <c r="I15" s="103">
        <f>SUM(I4:I14)</f>
        <v>19241</v>
      </c>
      <c r="J15" s="103">
        <f t="shared" ref="J15:T15" si="8">SUM(J4:J14)</f>
        <v>230892</v>
      </c>
      <c r="K15" s="103">
        <f t="shared" si="8"/>
        <v>2500</v>
      </c>
      <c r="L15" s="103">
        <f t="shared" si="8"/>
        <v>13000</v>
      </c>
      <c r="M15" s="103">
        <f t="shared" si="8"/>
        <v>0</v>
      </c>
      <c r="N15" s="103">
        <f t="shared" si="8"/>
        <v>186000</v>
      </c>
      <c r="O15" s="103">
        <f t="shared" si="8"/>
        <v>0</v>
      </c>
      <c r="P15" s="103">
        <f t="shared" si="8"/>
        <v>0</v>
      </c>
      <c r="Q15" s="103">
        <f t="shared" si="8"/>
        <v>0</v>
      </c>
      <c r="R15" s="103">
        <f t="shared" si="8"/>
        <v>0</v>
      </c>
      <c r="S15" s="103">
        <f t="shared" si="8"/>
        <v>50400</v>
      </c>
      <c r="T15" s="103">
        <f t="shared" si="8"/>
        <v>604800</v>
      </c>
      <c r="U15" s="103">
        <f>SUM(U4:U14)</f>
        <v>47741</v>
      </c>
      <c r="V15" s="103">
        <f>SUM(V4:V14)</f>
        <v>120241</v>
      </c>
      <c r="W15" s="103">
        <f>SUM(W4:W14)</f>
        <v>339781</v>
      </c>
      <c r="X15" s="103">
        <f>SUM(X4:X14)</f>
        <v>2000</v>
      </c>
      <c r="Y15" s="11"/>
    </row>
    <row r="16" spans="1:25" s="14" customFormat="1" ht="24.75" x14ac:dyDescent="0.25">
      <c r="A16" s="15">
        <v>2</v>
      </c>
      <c r="B16" s="97" t="s">
        <v>20</v>
      </c>
      <c r="C16" s="101" t="s">
        <v>14</v>
      </c>
      <c r="D16" s="99" t="s">
        <v>176</v>
      </c>
      <c r="E16" s="99" t="s">
        <v>189</v>
      </c>
      <c r="F16" s="99" t="s">
        <v>154</v>
      </c>
      <c r="G16" s="100" t="s">
        <v>74</v>
      </c>
      <c r="H16" s="100" t="s">
        <v>217</v>
      </c>
      <c r="I16" s="51">
        <v>6297</v>
      </c>
      <c r="J16" s="37">
        <f>I16*12</f>
        <v>75564</v>
      </c>
      <c r="K16" s="50">
        <v>250</v>
      </c>
      <c r="L16" s="50">
        <v>0</v>
      </c>
      <c r="M16" s="50">
        <v>0</v>
      </c>
      <c r="N16" s="37">
        <f>SUM(K16:M16)*12</f>
        <v>3000</v>
      </c>
      <c r="O16" s="50">
        <v>375</v>
      </c>
      <c r="P16" s="37">
        <f>O16*12</f>
        <v>4500</v>
      </c>
      <c r="Q16" s="50">
        <v>0</v>
      </c>
      <c r="R16" s="37">
        <f>Q16*12</f>
        <v>0</v>
      </c>
      <c r="S16" s="62">
        <v>1800</v>
      </c>
      <c r="T16" s="56">
        <f>S16*12</f>
        <v>21600</v>
      </c>
      <c r="U16" s="56">
        <f>I16+K16+L16+M16+O16+Q16+S16</f>
        <v>8722</v>
      </c>
      <c r="V16" s="54">
        <f>U16-250</f>
        <v>8472</v>
      </c>
      <c r="W16" s="54">
        <f>U16-250</f>
        <v>8472</v>
      </c>
      <c r="X16" s="53">
        <v>200</v>
      </c>
      <c r="Y16" s="11"/>
    </row>
    <row r="17" spans="1:25" s="14" customFormat="1" ht="24" x14ac:dyDescent="0.25">
      <c r="A17" s="15">
        <v>4</v>
      </c>
      <c r="B17" s="97" t="s">
        <v>20</v>
      </c>
      <c r="C17" s="101" t="s">
        <v>26</v>
      </c>
      <c r="D17" s="99" t="s">
        <v>160</v>
      </c>
      <c r="E17" s="99"/>
      <c r="F17" s="99" t="s">
        <v>161</v>
      </c>
      <c r="G17" s="100" t="s">
        <v>74</v>
      </c>
      <c r="H17" s="100" t="s">
        <v>217</v>
      </c>
      <c r="I17" s="51">
        <v>2441</v>
      </c>
      <c r="J17" s="37">
        <f>I17*12</f>
        <v>29292</v>
      </c>
      <c r="K17" s="50">
        <v>250</v>
      </c>
      <c r="L17" s="50">
        <v>1500</v>
      </c>
      <c r="M17" s="50">
        <v>0</v>
      </c>
      <c r="N17" s="37">
        <f>SUM(K17:M17)*12</f>
        <v>21000</v>
      </c>
      <c r="O17" s="50">
        <v>0</v>
      </c>
      <c r="P17" s="37">
        <f>O17*12</f>
        <v>0</v>
      </c>
      <c r="Q17" s="50">
        <v>0</v>
      </c>
      <c r="R17" s="37">
        <f>Q17*12</f>
        <v>0</v>
      </c>
      <c r="S17" s="62">
        <v>1500</v>
      </c>
      <c r="T17" s="56">
        <f>S17*12</f>
        <v>18000</v>
      </c>
      <c r="U17" s="56">
        <f>I17+K17+L17+M17+O17+Q17+S17</f>
        <v>5691</v>
      </c>
      <c r="V17" s="54">
        <f>U17-250</f>
        <v>5441</v>
      </c>
      <c r="W17" s="54">
        <f>U17-250</f>
        <v>5441</v>
      </c>
      <c r="X17" s="53">
        <v>200</v>
      </c>
      <c r="Y17" s="11"/>
    </row>
    <row r="18" spans="1:25" s="14" customFormat="1" x14ac:dyDescent="0.25">
      <c r="A18" s="15"/>
      <c r="B18" s="227" t="s">
        <v>220</v>
      </c>
      <c r="C18" s="228"/>
      <c r="D18" s="228"/>
      <c r="E18" s="228"/>
      <c r="F18" s="228"/>
      <c r="G18" s="229"/>
      <c r="H18" s="105"/>
      <c r="I18" s="106"/>
      <c r="J18" s="107"/>
      <c r="K18" s="108"/>
      <c r="L18" s="108"/>
      <c r="M18" s="108"/>
      <c r="N18" s="107"/>
      <c r="O18" s="108"/>
      <c r="P18" s="107"/>
      <c r="Q18" s="108"/>
      <c r="R18" s="107"/>
      <c r="S18" s="109">
        <v>1800</v>
      </c>
      <c r="T18" s="110">
        <f>S18*12</f>
        <v>21600</v>
      </c>
      <c r="U18" s="110"/>
      <c r="V18" s="106"/>
      <c r="W18" s="106"/>
      <c r="X18" s="108"/>
      <c r="Y18" s="11"/>
    </row>
    <row r="19" spans="1:25" s="14" customFormat="1" x14ac:dyDescent="0.25">
      <c r="A19" s="15"/>
      <c r="B19" s="97"/>
      <c r="C19" s="101"/>
      <c r="D19" s="99"/>
      <c r="E19" s="99"/>
      <c r="F19" s="99"/>
      <c r="G19" s="100"/>
      <c r="H19" s="100"/>
      <c r="I19" s="103">
        <f>SUM(I16:I18)</f>
        <v>8738</v>
      </c>
      <c r="J19" s="104">
        <f>SUM(J16:J18)</f>
        <v>104856</v>
      </c>
      <c r="K19" s="104">
        <f t="shared" ref="K19:X19" si="9">SUM(K16:K18)</f>
        <v>500</v>
      </c>
      <c r="L19" s="104">
        <f t="shared" si="9"/>
        <v>1500</v>
      </c>
      <c r="M19" s="104">
        <f t="shared" si="9"/>
        <v>0</v>
      </c>
      <c r="N19" s="104">
        <f>SUM(N16:N18)</f>
        <v>24000</v>
      </c>
      <c r="O19" s="104">
        <f t="shared" si="9"/>
        <v>375</v>
      </c>
      <c r="P19" s="104">
        <f t="shared" si="9"/>
        <v>4500</v>
      </c>
      <c r="Q19" s="104">
        <f t="shared" si="9"/>
        <v>0</v>
      </c>
      <c r="R19" s="104">
        <f t="shared" si="9"/>
        <v>0</v>
      </c>
      <c r="S19" s="104">
        <f t="shared" si="9"/>
        <v>5100</v>
      </c>
      <c r="T19" s="104">
        <f>SUM(T16:T18)</f>
        <v>61200</v>
      </c>
      <c r="U19" s="104">
        <f t="shared" si="9"/>
        <v>14413</v>
      </c>
      <c r="V19" s="104">
        <f>SUM(V16:V18)</f>
        <v>13913</v>
      </c>
      <c r="W19" s="104">
        <f t="shared" si="9"/>
        <v>13913</v>
      </c>
      <c r="X19" s="104">
        <f t="shared" si="9"/>
        <v>400</v>
      </c>
      <c r="Y19" s="11"/>
    </row>
    <row r="20" spans="1:25" s="14" customFormat="1" ht="24.75" x14ac:dyDescent="0.25">
      <c r="A20" s="15">
        <v>13</v>
      </c>
      <c r="B20" s="97" t="s">
        <v>20</v>
      </c>
      <c r="C20" s="101" t="s">
        <v>14</v>
      </c>
      <c r="D20" s="99" t="s">
        <v>176</v>
      </c>
      <c r="E20" s="99" t="s">
        <v>116</v>
      </c>
      <c r="F20" s="99" t="s">
        <v>163</v>
      </c>
      <c r="G20" s="100" t="s">
        <v>74</v>
      </c>
      <c r="H20" s="100" t="s">
        <v>217</v>
      </c>
      <c r="I20" s="51">
        <v>6297</v>
      </c>
      <c r="J20" s="37">
        <f t="shared" si="0"/>
        <v>75564</v>
      </c>
      <c r="K20" s="50">
        <v>250</v>
      </c>
      <c r="L20" s="50">
        <v>0</v>
      </c>
      <c r="M20" s="50">
        <v>0</v>
      </c>
      <c r="N20" s="37">
        <f t="shared" si="1"/>
        <v>3000</v>
      </c>
      <c r="O20" s="50">
        <v>375</v>
      </c>
      <c r="P20" s="37">
        <f t="shared" si="2"/>
        <v>4500</v>
      </c>
      <c r="Q20" s="50">
        <v>0</v>
      </c>
      <c r="R20" s="37">
        <f t="shared" si="3"/>
        <v>0</v>
      </c>
      <c r="S20" s="62">
        <v>1800</v>
      </c>
      <c r="T20" s="56">
        <f t="shared" si="4"/>
        <v>21600</v>
      </c>
      <c r="U20" s="56">
        <f t="shared" si="6"/>
        <v>8722</v>
      </c>
      <c r="V20" s="54">
        <f t="shared" si="7"/>
        <v>8472</v>
      </c>
      <c r="W20" s="54">
        <f>U20-250</f>
        <v>8472</v>
      </c>
      <c r="X20" s="53">
        <v>200</v>
      </c>
      <c r="Y20" s="11"/>
    </row>
    <row r="21" spans="1:25" s="14" customFormat="1" ht="24.75" x14ac:dyDescent="0.25">
      <c r="A21" s="15">
        <v>14</v>
      </c>
      <c r="B21" s="97" t="s">
        <v>20</v>
      </c>
      <c r="C21" s="101" t="s">
        <v>14</v>
      </c>
      <c r="D21" s="99" t="s">
        <v>176</v>
      </c>
      <c r="E21" s="99" t="s">
        <v>91</v>
      </c>
      <c r="F21" s="99" t="s">
        <v>163</v>
      </c>
      <c r="G21" s="100" t="s">
        <v>74</v>
      </c>
      <c r="H21" s="100" t="s">
        <v>217</v>
      </c>
      <c r="I21" s="51">
        <v>6297</v>
      </c>
      <c r="J21" s="37">
        <f t="shared" si="0"/>
        <v>75564</v>
      </c>
      <c r="K21" s="50">
        <v>250</v>
      </c>
      <c r="L21" s="50">
        <v>0</v>
      </c>
      <c r="M21" s="50">
        <v>0</v>
      </c>
      <c r="N21" s="37">
        <f t="shared" si="1"/>
        <v>3000</v>
      </c>
      <c r="O21" s="50">
        <v>375</v>
      </c>
      <c r="P21" s="37">
        <f t="shared" si="2"/>
        <v>4500</v>
      </c>
      <c r="Q21" s="50">
        <v>0</v>
      </c>
      <c r="R21" s="37">
        <f t="shared" si="3"/>
        <v>0</v>
      </c>
      <c r="S21" s="62">
        <v>1800</v>
      </c>
      <c r="T21" s="56">
        <f t="shared" si="4"/>
        <v>21600</v>
      </c>
      <c r="U21" s="56">
        <f t="shared" si="6"/>
        <v>8722</v>
      </c>
      <c r="V21" s="54">
        <f t="shared" si="7"/>
        <v>8472</v>
      </c>
      <c r="W21" s="54">
        <f>U21-250</f>
        <v>8472</v>
      </c>
      <c r="X21" s="53">
        <v>200</v>
      </c>
      <c r="Y21" s="11"/>
    </row>
    <row r="22" spans="1:25" s="14" customFormat="1" ht="15" customHeight="1" x14ac:dyDescent="0.25">
      <c r="A22" s="15"/>
      <c r="B22" s="227" t="s">
        <v>221</v>
      </c>
      <c r="C22" s="228"/>
      <c r="D22" s="228"/>
      <c r="E22" s="228"/>
      <c r="F22" s="228"/>
      <c r="G22" s="229"/>
      <c r="H22" s="105"/>
      <c r="I22" s="106"/>
      <c r="J22" s="107"/>
      <c r="K22" s="108"/>
      <c r="L22" s="108"/>
      <c r="M22" s="108"/>
      <c r="N22" s="107"/>
      <c r="O22" s="108"/>
      <c r="P22" s="107"/>
      <c r="Q22" s="108"/>
      <c r="R22" s="107"/>
      <c r="S22" s="109">
        <v>3000</v>
      </c>
      <c r="T22" s="110">
        <f t="shared" si="4"/>
        <v>36000</v>
      </c>
      <c r="U22" s="110"/>
      <c r="V22" s="106"/>
      <c r="W22" s="106"/>
      <c r="X22" s="108"/>
      <c r="Y22" s="11"/>
    </row>
    <row r="23" spans="1:25" s="14" customFormat="1" x14ac:dyDescent="0.25">
      <c r="A23" s="15"/>
      <c r="B23" s="97"/>
      <c r="C23" s="101"/>
      <c r="D23" s="99"/>
      <c r="E23" s="99"/>
      <c r="F23" s="99"/>
      <c r="G23" s="100"/>
      <c r="H23" s="100"/>
      <c r="I23" s="103">
        <f>SUM(I20:I22)</f>
        <v>12594</v>
      </c>
      <c r="J23" s="104">
        <f>SUM(J20:J22)</f>
        <v>151128</v>
      </c>
      <c r="K23" s="104">
        <f t="shared" ref="K23:X23" si="10">SUM(K20:K22)</f>
        <v>500</v>
      </c>
      <c r="L23" s="104">
        <f t="shared" si="10"/>
        <v>0</v>
      </c>
      <c r="M23" s="104">
        <f t="shared" si="10"/>
        <v>0</v>
      </c>
      <c r="N23" s="104">
        <f>SUM(N20:N22)</f>
        <v>6000</v>
      </c>
      <c r="O23" s="104">
        <f t="shared" si="10"/>
        <v>750</v>
      </c>
      <c r="P23" s="104">
        <f>SUM(P20:P22)</f>
        <v>9000</v>
      </c>
      <c r="Q23" s="104">
        <f t="shared" si="10"/>
        <v>0</v>
      </c>
      <c r="R23" s="104">
        <f t="shared" si="10"/>
        <v>0</v>
      </c>
      <c r="S23" s="104">
        <f t="shared" si="10"/>
        <v>6600</v>
      </c>
      <c r="T23" s="104">
        <f t="shared" si="10"/>
        <v>79200</v>
      </c>
      <c r="U23" s="104">
        <f t="shared" si="10"/>
        <v>17444</v>
      </c>
      <c r="V23" s="104">
        <f t="shared" si="10"/>
        <v>16944</v>
      </c>
      <c r="W23" s="104">
        <f t="shared" si="10"/>
        <v>16944</v>
      </c>
      <c r="X23" s="104">
        <f t="shared" si="10"/>
        <v>400</v>
      </c>
      <c r="Y23" s="11"/>
    </row>
    <row r="24" spans="1:25" s="14" customFormat="1" ht="24.75" x14ac:dyDescent="0.25">
      <c r="A24" s="102">
        <v>15</v>
      </c>
      <c r="B24" s="97" t="s">
        <v>20</v>
      </c>
      <c r="C24" s="101" t="s">
        <v>14</v>
      </c>
      <c r="D24" s="99" t="s">
        <v>176</v>
      </c>
      <c r="E24" s="99" t="s">
        <v>80</v>
      </c>
      <c r="F24" s="99" t="s">
        <v>170</v>
      </c>
      <c r="G24" s="100" t="s">
        <v>74</v>
      </c>
      <c r="H24" s="100" t="s">
        <v>217</v>
      </c>
      <c r="I24" s="51">
        <v>6297</v>
      </c>
      <c r="J24" s="37">
        <f t="shared" si="0"/>
        <v>75564</v>
      </c>
      <c r="K24" s="50">
        <v>250</v>
      </c>
      <c r="L24" s="50">
        <v>0</v>
      </c>
      <c r="M24" s="50">
        <v>0</v>
      </c>
      <c r="N24" s="37">
        <f t="shared" si="1"/>
        <v>3000</v>
      </c>
      <c r="O24" s="50">
        <v>375</v>
      </c>
      <c r="P24" s="37">
        <f t="shared" si="2"/>
        <v>4500</v>
      </c>
      <c r="Q24" s="50">
        <v>0</v>
      </c>
      <c r="R24" s="37">
        <f t="shared" si="3"/>
        <v>0</v>
      </c>
      <c r="S24" s="62">
        <v>1800</v>
      </c>
      <c r="T24" s="56">
        <f t="shared" si="4"/>
        <v>21600</v>
      </c>
      <c r="U24" s="56">
        <f t="shared" si="6"/>
        <v>8722</v>
      </c>
      <c r="V24" s="54">
        <f t="shared" si="7"/>
        <v>8472</v>
      </c>
      <c r="W24" s="54">
        <f>U24-250</f>
        <v>8472</v>
      </c>
      <c r="X24" s="53">
        <v>200</v>
      </c>
      <c r="Y24" s="11"/>
    </row>
    <row r="25" spans="1:25" s="14" customFormat="1" x14ac:dyDescent="0.25">
      <c r="A25" s="102"/>
      <c r="B25" s="97"/>
      <c r="C25" s="101"/>
      <c r="D25" s="99"/>
      <c r="E25" s="99"/>
      <c r="F25" s="99"/>
      <c r="G25" s="100"/>
      <c r="H25" s="100"/>
      <c r="I25" s="103">
        <f>SUM(I24)</f>
        <v>6297</v>
      </c>
      <c r="J25" s="104">
        <f>SUM(J24)</f>
        <v>75564</v>
      </c>
      <c r="K25" s="104">
        <f t="shared" ref="K25:X25" si="11">SUM(K24)</f>
        <v>250</v>
      </c>
      <c r="L25" s="104">
        <f t="shared" si="11"/>
        <v>0</v>
      </c>
      <c r="M25" s="104">
        <f t="shared" si="11"/>
        <v>0</v>
      </c>
      <c r="N25" s="104">
        <f t="shared" si="11"/>
        <v>3000</v>
      </c>
      <c r="O25" s="104">
        <f t="shared" si="11"/>
        <v>375</v>
      </c>
      <c r="P25" s="104">
        <f t="shared" si="11"/>
        <v>4500</v>
      </c>
      <c r="Q25" s="104">
        <f t="shared" si="11"/>
        <v>0</v>
      </c>
      <c r="R25" s="104">
        <f t="shared" si="11"/>
        <v>0</v>
      </c>
      <c r="S25" s="104">
        <f t="shared" si="11"/>
        <v>1800</v>
      </c>
      <c r="T25" s="104">
        <f t="shared" si="11"/>
        <v>21600</v>
      </c>
      <c r="U25" s="104">
        <f t="shared" si="11"/>
        <v>8722</v>
      </c>
      <c r="V25" s="104">
        <f t="shared" si="11"/>
        <v>8472</v>
      </c>
      <c r="W25" s="104">
        <f t="shared" si="11"/>
        <v>8472</v>
      </c>
      <c r="X25" s="104">
        <f t="shared" si="11"/>
        <v>200</v>
      </c>
      <c r="Y25" s="11"/>
    </row>
    <row r="26" spans="1:25" s="14" customFormat="1" ht="24.75" x14ac:dyDescent="0.25">
      <c r="A26" s="15">
        <v>16</v>
      </c>
      <c r="B26" s="97" t="s">
        <v>20</v>
      </c>
      <c r="C26" s="101" t="s">
        <v>14</v>
      </c>
      <c r="D26" s="99" t="s">
        <v>176</v>
      </c>
      <c r="E26" s="99" t="s">
        <v>164</v>
      </c>
      <c r="F26" s="99" t="s">
        <v>168</v>
      </c>
      <c r="G26" s="100" t="s">
        <v>74</v>
      </c>
      <c r="H26" s="100" t="s">
        <v>217</v>
      </c>
      <c r="I26" s="51">
        <v>6297</v>
      </c>
      <c r="J26" s="37">
        <f t="shared" si="0"/>
        <v>75564</v>
      </c>
      <c r="K26" s="50">
        <v>250</v>
      </c>
      <c r="L26" s="50">
        <v>0</v>
      </c>
      <c r="M26" s="50">
        <v>0</v>
      </c>
      <c r="N26" s="37">
        <f t="shared" si="1"/>
        <v>3000</v>
      </c>
      <c r="O26" s="50">
        <v>375</v>
      </c>
      <c r="P26" s="37">
        <f t="shared" si="2"/>
        <v>4500</v>
      </c>
      <c r="Q26" s="50">
        <v>0</v>
      </c>
      <c r="R26" s="37">
        <f t="shared" si="3"/>
        <v>0</v>
      </c>
      <c r="S26" s="62">
        <v>1800</v>
      </c>
      <c r="T26" s="56">
        <f t="shared" si="4"/>
        <v>21600</v>
      </c>
      <c r="U26" s="56">
        <f t="shared" si="6"/>
        <v>8722</v>
      </c>
      <c r="V26" s="54">
        <f t="shared" si="7"/>
        <v>8472</v>
      </c>
      <c r="W26" s="54">
        <f>U26-250</f>
        <v>8472</v>
      </c>
      <c r="X26" s="53">
        <v>200</v>
      </c>
      <c r="Y26" s="11"/>
    </row>
    <row r="27" spans="1:25" s="14" customFormat="1" x14ac:dyDescent="0.25">
      <c r="A27" s="15"/>
      <c r="B27" s="227" t="s">
        <v>222</v>
      </c>
      <c r="C27" s="228"/>
      <c r="D27" s="228"/>
      <c r="E27" s="228"/>
      <c r="F27" s="228"/>
      <c r="G27" s="229"/>
      <c r="H27" s="105"/>
      <c r="I27" s="106"/>
      <c r="J27" s="107"/>
      <c r="K27" s="108"/>
      <c r="L27" s="108"/>
      <c r="M27" s="108"/>
      <c r="N27" s="107"/>
      <c r="O27" s="108"/>
      <c r="P27" s="107"/>
      <c r="Q27" s="108"/>
      <c r="R27" s="107"/>
      <c r="S27" s="109">
        <v>1800</v>
      </c>
      <c r="T27" s="110">
        <v>21600</v>
      </c>
      <c r="U27" s="110"/>
      <c r="V27" s="106"/>
      <c r="W27" s="106"/>
      <c r="X27" s="108"/>
      <c r="Y27" s="11"/>
    </row>
    <row r="28" spans="1:25" s="14" customFormat="1" x14ac:dyDescent="0.25">
      <c r="A28" s="15"/>
      <c r="B28" s="97"/>
      <c r="C28" s="101"/>
      <c r="D28" s="99"/>
      <c r="E28" s="99"/>
      <c r="F28" s="99"/>
      <c r="G28" s="100"/>
      <c r="H28" s="100"/>
      <c r="I28" s="103">
        <f>SUM(I26:I27)</f>
        <v>6297</v>
      </c>
      <c r="J28" s="103">
        <f t="shared" ref="J28:X28" si="12">SUM(J26:J27)</f>
        <v>75564</v>
      </c>
      <c r="K28" s="103">
        <f t="shared" si="12"/>
        <v>250</v>
      </c>
      <c r="L28" s="103">
        <f t="shared" si="12"/>
        <v>0</v>
      </c>
      <c r="M28" s="103">
        <f t="shared" si="12"/>
        <v>0</v>
      </c>
      <c r="N28" s="103">
        <f t="shared" si="12"/>
        <v>3000</v>
      </c>
      <c r="O28" s="103">
        <f t="shared" si="12"/>
        <v>375</v>
      </c>
      <c r="P28" s="103">
        <f t="shared" si="12"/>
        <v>4500</v>
      </c>
      <c r="Q28" s="103">
        <f t="shared" si="12"/>
        <v>0</v>
      </c>
      <c r="R28" s="103">
        <f t="shared" si="12"/>
        <v>0</v>
      </c>
      <c r="S28" s="103">
        <f t="shared" si="12"/>
        <v>3600</v>
      </c>
      <c r="T28" s="103">
        <f t="shared" si="12"/>
        <v>43200</v>
      </c>
      <c r="U28" s="103">
        <f t="shared" si="12"/>
        <v>8722</v>
      </c>
      <c r="V28" s="103">
        <f t="shared" si="12"/>
        <v>8472</v>
      </c>
      <c r="W28" s="103">
        <f t="shared" si="12"/>
        <v>8472</v>
      </c>
      <c r="X28" s="103">
        <f t="shared" si="12"/>
        <v>200</v>
      </c>
      <c r="Y28" s="11"/>
    </row>
    <row r="29" spans="1:25" s="14" customFormat="1" ht="24.75" x14ac:dyDescent="0.25">
      <c r="A29" s="15">
        <v>17</v>
      </c>
      <c r="B29" s="97" t="s">
        <v>20</v>
      </c>
      <c r="C29" s="101" t="s">
        <v>14</v>
      </c>
      <c r="D29" s="99" t="s">
        <v>176</v>
      </c>
      <c r="E29" s="99" t="s">
        <v>164</v>
      </c>
      <c r="F29" s="99" t="s">
        <v>167</v>
      </c>
      <c r="G29" s="100" t="s">
        <v>74</v>
      </c>
      <c r="H29" s="100" t="s">
        <v>217</v>
      </c>
      <c r="I29" s="51">
        <v>6297</v>
      </c>
      <c r="J29" s="37">
        <f t="shared" si="0"/>
        <v>75564</v>
      </c>
      <c r="K29" s="50">
        <v>250</v>
      </c>
      <c r="L29" s="50">
        <v>0</v>
      </c>
      <c r="M29" s="50">
        <v>0</v>
      </c>
      <c r="N29" s="37">
        <f t="shared" si="1"/>
        <v>3000</v>
      </c>
      <c r="O29" s="50">
        <v>375</v>
      </c>
      <c r="P29" s="37">
        <f t="shared" si="2"/>
        <v>4500</v>
      </c>
      <c r="Q29" s="50">
        <v>0</v>
      </c>
      <c r="R29" s="37">
        <f t="shared" si="3"/>
        <v>0</v>
      </c>
      <c r="S29" s="62">
        <v>1800</v>
      </c>
      <c r="T29" s="56">
        <f t="shared" si="4"/>
        <v>21600</v>
      </c>
      <c r="U29" s="56">
        <f t="shared" si="6"/>
        <v>8722</v>
      </c>
      <c r="V29" s="54">
        <f t="shared" si="7"/>
        <v>8472</v>
      </c>
      <c r="W29" s="54">
        <f>U29-250</f>
        <v>8472</v>
      </c>
      <c r="X29" s="53">
        <v>200</v>
      </c>
      <c r="Y29" s="11"/>
    </row>
    <row r="30" spans="1:25" s="14" customFormat="1" x14ac:dyDescent="0.25">
      <c r="A30" s="15"/>
      <c r="B30" s="97"/>
      <c r="C30" s="101"/>
      <c r="D30" s="99"/>
      <c r="E30" s="99"/>
      <c r="F30" s="99"/>
      <c r="G30" s="100"/>
      <c r="H30" s="100"/>
      <c r="I30" s="103">
        <f>SUM(I29)</f>
        <v>6297</v>
      </c>
      <c r="J30" s="103">
        <f t="shared" ref="J30:X30" si="13">SUM(J29)</f>
        <v>75564</v>
      </c>
      <c r="K30" s="103">
        <f t="shared" si="13"/>
        <v>250</v>
      </c>
      <c r="L30" s="103">
        <f t="shared" si="13"/>
        <v>0</v>
      </c>
      <c r="M30" s="103">
        <f t="shared" si="13"/>
        <v>0</v>
      </c>
      <c r="N30" s="103">
        <f t="shared" si="13"/>
        <v>3000</v>
      </c>
      <c r="O30" s="103">
        <f t="shared" si="13"/>
        <v>375</v>
      </c>
      <c r="P30" s="103">
        <f t="shared" si="13"/>
        <v>4500</v>
      </c>
      <c r="Q30" s="103">
        <f t="shared" si="13"/>
        <v>0</v>
      </c>
      <c r="R30" s="103">
        <f t="shared" si="13"/>
        <v>0</v>
      </c>
      <c r="S30" s="103">
        <f t="shared" si="13"/>
        <v>1800</v>
      </c>
      <c r="T30" s="103">
        <f t="shared" si="13"/>
        <v>21600</v>
      </c>
      <c r="U30" s="103">
        <f t="shared" si="13"/>
        <v>8722</v>
      </c>
      <c r="V30" s="103">
        <f t="shared" si="13"/>
        <v>8472</v>
      </c>
      <c r="W30" s="103">
        <f t="shared" si="13"/>
        <v>8472</v>
      </c>
      <c r="X30" s="103">
        <f t="shared" si="13"/>
        <v>200</v>
      </c>
      <c r="Y30" s="11"/>
    </row>
    <row r="31" spans="1:25" s="14" customFormat="1" ht="24.75" x14ac:dyDescent="0.25">
      <c r="A31" s="102">
        <v>18</v>
      </c>
      <c r="B31" s="97" t="s">
        <v>20</v>
      </c>
      <c r="C31" s="101" t="s">
        <v>14</v>
      </c>
      <c r="D31" s="99" t="s">
        <v>176</v>
      </c>
      <c r="E31" s="99" t="s">
        <v>164</v>
      </c>
      <c r="F31" s="99" t="s">
        <v>165</v>
      </c>
      <c r="G31" s="100" t="s">
        <v>74</v>
      </c>
      <c r="H31" s="100" t="s">
        <v>217</v>
      </c>
      <c r="I31" s="51">
        <v>6297</v>
      </c>
      <c r="J31" s="37">
        <f t="shared" ref="J31:J46" si="14">I31*12</f>
        <v>75564</v>
      </c>
      <c r="K31" s="50">
        <v>250</v>
      </c>
      <c r="L31" s="50">
        <v>0</v>
      </c>
      <c r="M31" s="50">
        <v>0</v>
      </c>
      <c r="N31" s="37">
        <f t="shared" ref="N31:N46" si="15">SUM(K31:M31)*12</f>
        <v>3000</v>
      </c>
      <c r="O31" s="50">
        <v>375</v>
      </c>
      <c r="P31" s="37">
        <f t="shared" ref="P31:P46" si="16">O31*12</f>
        <v>4500</v>
      </c>
      <c r="Q31" s="50">
        <v>0</v>
      </c>
      <c r="R31" s="37">
        <f t="shared" ref="R31:R46" si="17">Q31*12</f>
        <v>0</v>
      </c>
      <c r="S31" s="62">
        <v>1800</v>
      </c>
      <c r="T31" s="56">
        <f t="shared" ref="T31:T47" si="18">S31*12</f>
        <v>21600</v>
      </c>
      <c r="U31" s="56">
        <f t="shared" ref="U31:U46" si="19">I31+K31+L31+M31+O31+Q31+S31</f>
        <v>8722</v>
      </c>
      <c r="V31" s="54">
        <f t="shared" ref="V31:V46" si="20">U31-250</f>
        <v>8472</v>
      </c>
      <c r="W31" s="54">
        <f>U31-250</f>
        <v>8472</v>
      </c>
      <c r="X31" s="53">
        <v>200</v>
      </c>
      <c r="Y31" s="11"/>
    </row>
    <row r="32" spans="1:25" s="14" customFormat="1" x14ac:dyDescent="0.25">
      <c r="A32" s="102"/>
      <c r="B32" s="97"/>
      <c r="C32" s="101"/>
      <c r="D32" s="99"/>
      <c r="E32" s="99"/>
      <c r="F32" s="99"/>
      <c r="G32" s="100"/>
      <c r="H32" s="100"/>
      <c r="I32" s="103">
        <f>SUM(I31)</f>
        <v>6297</v>
      </c>
      <c r="J32" s="103">
        <f t="shared" ref="J32:X32" si="21">SUM(J31)</f>
        <v>75564</v>
      </c>
      <c r="K32" s="103">
        <f t="shared" si="21"/>
        <v>250</v>
      </c>
      <c r="L32" s="103">
        <f t="shared" si="21"/>
        <v>0</v>
      </c>
      <c r="M32" s="103">
        <f t="shared" si="21"/>
        <v>0</v>
      </c>
      <c r="N32" s="103">
        <f t="shared" si="21"/>
        <v>3000</v>
      </c>
      <c r="O32" s="103">
        <f t="shared" si="21"/>
        <v>375</v>
      </c>
      <c r="P32" s="103">
        <f t="shared" si="21"/>
        <v>4500</v>
      </c>
      <c r="Q32" s="103">
        <f t="shared" si="21"/>
        <v>0</v>
      </c>
      <c r="R32" s="103">
        <f t="shared" si="21"/>
        <v>0</v>
      </c>
      <c r="S32" s="103">
        <f t="shared" si="21"/>
        <v>1800</v>
      </c>
      <c r="T32" s="103">
        <f t="shared" si="21"/>
        <v>21600</v>
      </c>
      <c r="U32" s="103">
        <f t="shared" si="21"/>
        <v>8722</v>
      </c>
      <c r="V32" s="103">
        <f t="shared" si="21"/>
        <v>8472</v>
      </c>
      <c r="W32" s="103">
        <f t="shared" si="21"/>
        <v>8472</v>
      </c>
      <c r="X32" s="103">
        <f t="shared" si="21"/>
        <v>200</v>
      </c>
      <c r="Y32" s="11"/>
    </row>
    <row r="33" spans="1:25" s="14" customFormat="1" ht="24.75" x14ac:dyDescent="0.25">
      <c r="A33" s="15">
        <v>19</v>
      </c>
      <c r="B33" s="97" t="s">
        <v>20</v>
      </c>
      <c r="C33" s="101" t="s">
        <v>14</v>
      </c>
      <c r="D33" s="99" t="s">
        <v>176</v>
      </c>
      <c r="E33" s="99" t="s">
        <v>116</v>
      </c>
      <c r="F33" s="99" t="s">
        <v>166</v>
      </c>
      <c r="G33" s="100" t="s">
        <v>74</v>
      </c>
      <c r="H33" s="100" t="s">
        <v>217</v>
      </c>
      <c r="I33" s="51">
        <v>6297</v>
      </c>
      <c r="J33" s="37">
        <f t="shared" si="14"/>
        <v>75564</v>
      </c>
      <c r="K33" s="50">
        <v>250</v>
      </c>
      <c r="L33" s="50">
        <v>0</v>
      </c>
      <c r="M33" s="50">
        <v>0</v>
      </c>
      <c r="N33" s="37">
        <f t="shared" si="15"/>
        <v>3000</v>
      </c>
      <c r="O33" s="50">
        <v>375</v>
      </c>
      <c r="P33" s="37">
        <f t="shared" si="16"/>
        <v>4500</v>
      </c>
      <c r="Q33" s="50">
        <v>0</v>
      </c>
      <c r="R33" s="37">
        <f t="shared" si="17"/>
        <v>0</v>
      </c>
      <c r="S33" s="62">
        <v>1800</v>
      </c>
      <c r="T33" s="56">
        <f t="shared" si="18"/>
        <v>21600</v>
      </c>
      <c r="U33" s="56">
        <f t="shared" si="19"/>
        <v>8722</v>
      </c>
      <c r="V33" s="54">
        <f t="shared" si="20"/>
        <v>8472</v>
      </c>
      <c r="W33" s="54">
        <f>U33-250</f>
        <v>8472</v>
      </c>
      <c r="X33" s="53">
        <v>200</v>
      </c>
      <c r="Y33" s="11"/>
    </row>
    <row r="34" spans="1:25" s="14" customFormat="1" ht="24.75" x14ac:dyDescent="0.25">
      <c r="A34" s="15">
        <v>20</v>
      </c>
      <c r="B34" s="97" t="s">
        <v>20</v>
      </c>
      <c r="C34" s="101" t="s">
        <v>14</v>
      </c>
      <c r="D34" s="99" t="s">
        <v>176</v>
      </c>
      <c r="E34" s="99" t="s">
        <v>91</v>
      </c>
      <c r="F34" s="99" t="s">
        <v>166</v>
      </c>
      <c r="G34" s="100" t="s">
        <v>74</v>
      </c>
      <c r="H34" s="100" t="s">
        <v>217</v>
      </c>
      <c r="I34" s="51">
        <v>6297</v>
      </c>
      <c r="J34" s="37">
        <f t="shared" si="14"/>
        <v>75564</v>
      </c>
      <c r="K34" s="50">
        <v>250</v>
      </c>
      <c r="L34" s="50">
        <v>0</v>
      </c>
      <c r="M34" s="50">
        <v>0</v>
      </c>
      <c r="N34" s="37">
        <f t="shared" si="15"/>
        <v>3000</v>
      </c>
      <c r="O34" s="50">
        <v>375</v>
      </c>
      <c r="P34" s="37">
        <f t="shared" si="16"/>
        <v>4500</v>
      </c>
      <c r="Q34" s="50">
        <v>0</v>
      </c>
      <c r="R34" s="37">
        <f t="shared" si="17"/>
        <v>0</v>
      </c>
      <c r="S34" s="62">
        <v>1800</v>
      </c>
      <c r="T34" s="56">
        <f t="shared" si="18"/>
        <v>21600</v>
      </c>
      <c r="U34" s="56">
        <f t="shared" si="19"/>
        <v>8722</v>
      </c>
      <c r="V34" s="54">
        <f t="shared" si="20"/>
        <v>8472</v>
      </c>
      <c r="W34" s="54">
        <f>U34-250</f>
        <v>8472</v>
      </c>
      <c r="X34" s="53">
        <v>200</v>
      </c>
      <c r="Y34" s="11"/>
    </row>
    <row r="35" spans="1:25" s="14" customFormat="1" x14ac:dyDescent="0.25">
      <c r="A35" s="15"/>
      <c r="B35" s="227" t="s">
        <v>223</v>
      </c>
      <c r="C35" s="228"/>
      <c r="D35" s="228"/>
      <c r="E35" s="228"/>
      <c r="F35" s="228"/>
      <c r="G35" s="229"/>
      <c r="H35" s="105"/>
      <c r="I35" s="106"/>
      <c r="J35" s="107"/>
      <c r="K35" s="108"/>
      <c r="L35" s="108"/>
      <c r="M35" s="108"/>
      <c r="N35" s="107"/>
      <c r="O35" s="108"/>
      <c r="P35" s="107"/>
      <c r="Q35" s="108"/>
      <c r="R35" s="107"/>
      <c r="S35" s="109">
        <v>3000</v>
      </c>
      <c r="T35" s="110">
        <f t="shared" si="18"/>
        <v>36000</v>
      </c>
      <c r="U35" s="110"/>
      <c r="V35" s="106"/>
      <c r="W35" s="106"/>
      <c r="X35" s="108"/>
      <c r="Y35" s="11"/>
    </row>
    <row r="36" spans="1:25" s="14" customFormat="1" x14ac:dyDescent="0.25">
      <c r="A36" s="15"/>
      <c r="B36" s="97"/>
      <c r="C36" s="101"/>
      <c r="D36" s="99"/>
      <c r="E36" s="99"/>
      <c r="F36" s="99"/>
      <c r="G36" s="100"/>
      <c r="H36" s="100"/>
      <c r="I36" s="103">
        <f>SUM(I33:I35)</f>
        <v>12594</v>
      </c>
      <c r="J36" s="103">
        <f t="shared" ref="J36:X36" si="22">SUM(J33:J35)</f>
        <v>151128</v>
      </c>
      <c r="K36" s="103">
        <f t="shared" si="22"/>
        <v>500</v>
      </c>
      <c r="L36" s="103">
        <f t="shared" si="22"/>
        <v>0</v>
      </c>
      <c r="M36" s="103">
        <f t="shared" si="22"/>
        <v>0</v>
      </c>
      <c r="N36" s="103">
        <f t="shared" si="22"/>
        <v>6000</v>
      </c>
      <c r="O36" s="103">
        <f t="shared" si="22"/>
        <v>750</v>
      </c>
      <c r="P36" s="103">
        <f t="shared" si="22"/>
        <v>9000</v>
      </c>
      <c r="Q36" s="103">
        <f t="shared" si="22"/>
        <v>0</v>
      </c>
      <c r="R36" s="103">
        <f t="shared" si="22"/>
        <v>0</v>
      </c>
      <c r="S36" s="103">
        <f t="shared" si="22"/>
        <v>6600</v>
      </c>
      <c r="T36" s="103">
        <f t="shared" si="22"/>
        <v>79200</v>
      </c>
      <c r="U36" s="103">
        <f t="shared" si="22"/>
        <v>17444</v>
      </c>
      <c r="V36" s="103">
        <f t="shared" si="22"/>
        <v>16944</v>
      </c>
      <c r="W36" s="103">
        <f t="shared" si="22"/>
        <v>16944</v>
      </c>
      <c r="X36" s="103">
        <f t="shared" si="22"/>
        <v>400</v>
      </c>
      <c r="Y36" s="11"/>
    </row>
    <row r="37" spans="1:25" s="14" customFormat="1" ht="24.75" x14ac:dyDescent="0.25">
      <c r="A37" s="102">
        <v>21</v>
      </c>
      <c r="B37" s="97" t="s">
        <v>20</v>
      </c>
      <c r="C37" s="101" t="s">
        <v>14</v>
      </c>
      <c r="D37" s="99" t="s">
        <v>176</v>
      </c>
      <c r="E37" s="99" t="s">
        <v>89</v>
      </c>
      <c r="F37" s="99" t="s">
        <v>169</v>
      </c>
      <c r="G37" s="100" t="s">
        <v>74</v>
      </c>
      <c r="H37" s="100" t="s">
        <v>217</v>
      </c>
      <c r="I37" s="51">
        <v>6297</v>
      </c>
      <c r="J37" s="37">
        <f t="shared" si="14"/>
        <v>75564</v>
      </c>
      <c r="K37" s="50">
        <v>250</v>
      </c>
      <c r="L37" s="50">
        <v>0</v>
      </c>
      <c r="M37" s="50">
        <v>0</v>
      </c>
      <c r="N37" s="37">
        <f t="shared" si="15"/>
        <v>3000</v>
      </c>
      <c r="O37" s="50">
        <v>375</v>
      </c>
      <c r="P37" s="37">
        <f t="shared" si="16"/>
        <v>4500</v>
      </c>
      <c r="Q37" s="50">
        <v>0</v>
      </c>
      <c r="R37" s="37">
        <f t="shared" si="17"/>
        <v>0</v>
      </c>
      <c r="S37" s="62">
        <v>1800</v>
      </c>
      <c r="T37" s="56">
        <f t="shared" si="18"/>
        <v>21600</v>
      </c>
      <c r="U37" s="56">
        <f t="shared" si="19"/>
        <v>8722</v>
      </c>
      <c r="V37" s="54">
        <f t="shared" si="20"/>
        <v>8472</v>
      </c>
      <c r="W37" s="54">
        <f>U37-250</f>
        <v>8472</v>
      </c>
      <c r="X37" s="53">
        <v>200</v>
      </c>
      <c r="Y37" s="11"/>
    </row>
    <row r="38" spans="1:25" s="14" customFormat="1" ht="24.75" x14ac:dyDescent="0.25">
      <c r="A38" s="15">
        <v>22</v>
      </c>
      <c r="B38" s="97" t="s">
        <v>20</v>
      </c>
      <c r="C38" s="101" t="s">
        <v>14</v>
      </c>
      <c r="D38" s="99" t="s">
        <v>176</v>
      </c>
      <c r="E38" s="99" t="s">
        <v>91</v>
      </c>
      <c r="F38" s="99" t="s">
        <v>169</v>
      </c>
      <c r="G38" s="100" t="s">
        <v>74</v>
      </c>
      <c r="H38" s="100" t="s">
        <v>217</v>
      </c>
      <c r="I38" s="51">
        <v>6297</v>
      </c>
      <c r="J38" s="37">
        <f t="shared" si="14"/>
        <v>75564</v>
      </c>
      <c r="K38" s="50">
        <v>250</v>
      </c>
      <c r="L38" s="50">
        <v>0</v>
      </c>
      <c r="M38" s="50">
        <v>0</v>
      </c>
      <c r="N38" s="37">
        <f t="shared" si="15"/>
        <v>3000</v>
      </c>
      <c r="O38" s="50">
        <v>375</v>
      </c>
      <c r="P38" s="37">
        <f t="shared" si="16"/>
        <v>4500</v>
      </c>
      <c r="Q38" s="50">
        <v>0</v>
      </c>
      <c r="R38" s="37">
        <f t="shared" si="17"/>
        <v>0</v>
      </c>
      <c r="S38" s="62">
        <v>1800</v>
      </c>
      <c r="T38" s="56">
        <f t="shared" si="18"/>
        <v>21600</v>
      </c>
      <c r="U38" s="56">
        <f t="shared" si="19"/>
        <v>8722</v>
      </c>
      <c r="V38" s="54">
        <f t="shared" si="20"/>
        <v>8472</v>
      </c>
      <c r="W38" s="54">
        <f>U38-250</f>
        <v>8472</v>
      </c>
      <c r="X38" s="53">
        <v>200</v>
      </c>
      <c r="Y38" s="11"/>
    </row>
    <row r="39" spans="1:25" s="14" customFormat="1" x14ac:dyDescent="0.25">
      <c r="A39" s="15"/>
      <c r="B39" s="97"/>
      <c r="C39" s="101"/>
      <c r="D39" s="99"/>
      <c r="E39" s="99"/>
      <c r="F39" s="99"/>
      <c r="G39" s="100"/>
      <c r="H39" s="100"/>
      <c r="I39" s="103">
        <f>SUM(I37:I38)</f>
        <v>12594</v>
      </c>
      <c r="J39" s="103">
        <f t="shared" ref="J39:X39" si="23">SUM(J37:J38)</f>
        <v>151128</v>
      </c>
      <c r="K39" s="103">
        <f t="shared" si="23"/>
        <v>500</v>
      </c>
      <c r="L39" s="103">
        <f t="shared" si="23"/>
        <v>0</v>
      </c>
      <c r="M39" s="103">
        <f t="shared" si="23"/>
        <v>0</v>
      </c>
      <c r="N39" s="103">
        <f t="shared" si="23"/>
        <v>6000</v>
      </c>
      <c r="O39" s="103">
        <f t="shared" si="23"/>
        <v>750</v>
      </c>
      <c r="P39" s="103">
        <f t="shared" si="23"/>
        <v>9000</v>
      </c>
      <c r="Q39" s="103">
        <f t="shared" si="23"/>
        <v>0</v>
      </c>
      <c r="R39" s="103">
        <f t="shared" si="23"/>
        <v>0</v>
      </c>
      <c r="S39" s="103">
        <f t="shared" si="23"/>
        <v>3600</v>
      </c>
      <c r="T39" s="103">
        <f t="shared" si="23"/>
        <v>43200</v>
      </c>
      <c r="U39" s="103">
        <f t="shared" si="23"/>
        <v>17444</v>
      </c>
      <c r="V39" s="103">
        <f t="shared" si="23"/>
        <v>16944</v>
      </c>
      <c r="W39" s="103">
        <f t="shared" si="23"/>
        <v>16944</v>
      </c>
      <c r="X39" s="103">
        <f t="shared" si="23"/>
        <v>400</v>
      </c>
      <c r="Y39" s="11"/>
    </row>
    <row r="40" spans="1:25" s="14" customFormat="1" ht="24.75" x14ac:dyDescent="0.25">
      <c r="A40" s="15">
        <v>23</v>
      </c>
      <c r="B40" s="97" t="s">
        <v>20</v>
      </c>
      <c r="C40" s="101" t="s">
        <v>14</v>
      </c>
      <c r="D40" s="99" t="s">
        <v>176</v>
      </c>
      <c r="E40" s="99" t="s">
        <v>116</v>
      </c>
      <c r="F40" s="99" t="s">
        <v>171</v>
      </c>
      <c r="G40" s="100" t="s">
        <v>74</v>
      </c>
      <c r="H40" s="100" t="s">
        <v>217</v>
      </c>
      <c r="I40" s="51">
        <v>6297</v>
      </c>
      <c r="J40" s="37">
        <f t="shared" si="14"/>
        <v>75564</v>
      </c>
      <c r="K40" s="50">
        <v>250</v>
      </c>
      <c r="L40" s="50">
        <v>0</v>
      </c>
      <c r="M40" s="50">
        <v>0</v>
      </c>
      <c r="N40" s="37">
        <f t="shared" si="15"/>
        <v>3000</v>
      </c>
      <c r="O40" s="50">
        <v>375</v>
      </c>
      <c r="P40" s="37">
        <f t="shared" si="16"/>
        <v>4500</v>
      </c>
      <c r="Q40" s="50">
        <v>0</v>
      </c>
      <c r="R40" s="37">
        <f t="shared" si="17"/>
        <v>0</v>
      </c>
      <c r="S40" s="62">
        <v>1800</v>
      </c>
      <c r="T40" s="56">
        <f t="shared" si="18"/>
        <v>21600</v>
      </c>
      <c r="U40" s="56">
        <f t="shared" si="19"/>
        <v>8722</v>
      </c>
      <c r="V40" s="54">
        <f t="shared" si="20"/>
        <v>8472</v>
      </c>
      <c r="W40" s="54">
        <f>U40-250</f>
        <v>8472</v>
      </c>
      <c r="X40" s="53">
        <v>200</v>
      </c>
      <c r="Y40" s="11"/>
    </row>
    <row r="41" spans="1:25" s="14" customFormat="1" x14ac:dyDescent="0.25">
      <c r="A41" s="15"/>
      <c r="B41" s="227" t="s">
        <v>224</v>
      </c>
      <c r="C41" s="228"/>
      <c r="D41" s="228"/>
      <c r="E41" s="228"/>
      <c r="F41" s="228"/>
      <c r="G41" s="229"/>
      <c r="H41" s="105"/>
      <c r="I41" s="106"/>
      <c r="J41" s="107"/>
      <c r="K41" s="108"/>
      <c r="L41" s="108"/>
      <c r="M41" s="108"/>
      <c r="N41" s="107"/>
      <c r="O41" s="108"/>
      <c r="P41" s="107"/>
      <c r="Q41" s="108"/>
      <c r="R41" s="107"/>
      <c r="S41" s="109">
        <v>3000</v>
      </c>
      <c r="T41" s="110">
        <f t="shared" si="18"/>
        <v>36000</v>
      </c>
      <c r="U41" s="110"/>
      <c r="V41" s="106"/>
      <c r="W41" s="106"/>
      <c r="X41" s="108"/>
      <c r="Y41" s="11"/>
    </row>
    <row r="42" spans="1:25" s="14" customFormat="1" x14ac:dyDescent="0.25">
      <c r="A42" s="15"/>
      <c r="B42" s="97"/>
      <c r="C42" s="101"/>
      <c r="D42" s="99"/>
      <c r="E42" s="99"/>
      <c r="F42" s="99"/>
      <c r="G42" s="100"/>
      <c r="H42" s="100"/>
      <c r="I42" s="103">
        <f>SUM(I40:I41)</f>
        <v>6297</v>
      </c>
      <c r="J42" s="103">
        <f t="shared" ref="J42:W42" si="24">SUM(J40:J41)</f>
        <v>75564</v>
      </c>
      <c r="K42" s="103">
        <f t="shared" si="24"/>
        <v>250</v>
      </c>
      <c r="L42" s="103">
        <f t="shared" si="24"/>
        <v>0</v>
      </c>
      <c r="M42" s="103">
        <f t="shared" si="24"/>
        <v>0</v>
      </c>
      <c r="N42" s="103">
        <f t="shared" si="24"/>
        <v>3000</v>
      </c>
      <c r="O42" s="103">
        <f t="shared" si="24"/>
        <v>375</v>
      </c>
      <c r="P42" s="103">
        <f t="shared" si="24"/>
        <v>4500</v>
      </c>
      <c r="Q42" s="103">
        <f t="shared" si="24"/>
        <v>0</v>
      </c>
      <c r="R42" s="103">
        <f t="shared" si="24"/>
        <v>0</v>
      </c>
      <c r="S42" s="103">
        <f t="shared" si="24"/>
        <v>4800</v>
      </c>
      <c r="T42" s="103">
        <f t="shared" si="24"/>
        <v>57600</v>
      </c>
      <c r="U42" s="103">
        <f t="shared" si="24"/>
        <v>8722</v>
      </c>
      <c r="V42" s="103">
        <f t="shared" si="24"/>
        <v>8472</v>
      </c>
      <c r="W42" s="103">
        <f t="shared" si="24"/>
        <v>8472</v>
      </c>
      <c r="X42" s="103">
        <f>SUM(X40:X41)</f>
        <v>200</v>
      </c>
      <c r="Y42" s="11"/>
    </row>
    <row r="43" spans="1:25" s="14" customFormat="1" ht="24.75" x14ac:dyDescent="0.25">
      <c r="A43" s="102">
        <v>24</v>
      </c>
      <c r="B43" s="97" t="s">
        <v>20</v>
      </c>
      <c r="C43" s="101" t="s">
        <v>14</v>
      </c>
      <c r="D43" s="99" t="s">
        <v>176</v>
      </c>
      <c r="E43" s="99" t="s">
        <v>116</v>
      </c>
      <c r="F43" s="99" t="s">
        <v>172</v>
      </c>
      <c r="G43" s="100" t="s">
        <v>74</v>
      </c>
      <c r="H43" s="100" t="s">
        <v>217</v>
      </c>
      <c r="I43" s="51">
        <v>6297</v>
      </c>
      <c r="J43" s="37">
        <f t="shared" si="14"/>
        <v>75564</v>
      </c>
      <c r="K43" s="50">
        <v>250</v>
      </c>
      <c r="L43" s="50">
        <v>0</v>
      </c>
      <c r="M43" s="50">
        <v>0</v>
      </c>
      <c r="N43" s="37">
        <f t="shared" si="15"/>
        <v>3000</v>
      </c>
      <c r="O43" s="50">
        <v>375</v>
      </c>
      <c r="P43" s="37">
        <f t="shared" si="16"/>
        <v>4500</v>
      </c>
      <c r="Q43" s="50">
        <v>0</v>
      </c>
      <c r="R43" s="37">
        <f t="shared" si="17"/>
        <v>0</v>
      </c>
      <c r="S43" s="62">
        <v>1800</v>
      </c>
      <c r="T43" s="56">
        <f t="shared" si="18"/>
        <v>21600</v>
      </c>
      <c r="U43" s="56">
        <f t="shared" si="19"/>
        <v>8722</v>
      </c>
      <c r="V43" s="54">
        <f t="shared" si="20"/>
        <v>8472</v>
      </c>
      <c r="W43" s="54">
        <f>U43-250</f>
        <v>8472</v>
      </c>
      <c r="X43" s="53">
        <v>200</v>
      </c>
      <c r="Y43" s="11"/>
    </row>
    <row r="44" spans="1:25" s="14" customFormat="1" x14ac:dyDescent="0.25">
      <c r="A44" s="102"/>
      <c r="B44" s="97"/>
      <c r="C44" s="101"/>
      <c r="D44" s="99"/>
      <c r="E44" s="99"/>
      <c r="F44" s="99"/>
      <c r="G44" s="100"/>
      <c r="H44" s="100"/>
      <c r="I44" s="51">
        <f>SUM(I43)</f>
        <v>6297</v>
      </c>
      <c r="J44" s="111">
        <f t="shared" ref="J44:X44" si="25">SUM(J43)</f>
        <v>75564</v>
      </c>
      <c r="K44" s="111">
        <f t="shared" si="25"/>
        <v>250</v>
      </c>
      <c r="L44" s="111">
        <f t="shared" si="25"/>
        <v>0</v>
      </c>
      <c r="M44" s="111">
        <f t="shared" si="25"/>
        <v>0</v>
      </c>
      <c r="N44" s="111">
        <f t="shared" si="25"/>
        <v>3000</v>
      </c>
      <c r="O44" s="111">
        <f t="shared" si="25"/>
        <v>375</v>
      </c>
      <c r="P44" s="111">
        <f t="shared" si="25"/>
        <v>4500</v>
      </c>
      <c r="Q44" s="111">
        <f t="shared" si="25"/>
        <v>0</v>
      </c>
      <c r="R44" s="111">
        <f t="shared" si="25"/>
        <v>0</v>
      </c>
      <c r="S44" s="111">
        <f t="shared" si="25"/>
        <v>1800</v>
      </c>
      <c r="T44" s="111">
        <f t="shared" si="25"/>
        <v>21600</v>
      </c>
      <c r="U44" s="111">
        <f t="shared" si="25"/>
        <v>8722</v>
      </c>
      <c r="V44" s="111">
        <f t="shared" si="25"/>
        <v>8472</v>
      </c>
      <c r="W44" s="111">
        <f t="shared" si="25"/>
        <v>8472</v>
      </c>
      <c r="X44" s="111">
        <f t="shared" si="25"/>
        <v>200</v>
      </c>
      <c r="Y44" s="11"/>
    </row>
    <row r="45" spans="1:25" s="14" customFormat="1" ht="24.75" x14ac:dyDescent="0.25">
      <c r="A45" s="15">
        <v>25</v>
      </c>
      <c r="B45" s="97" t="s">
        <v>20</v>
      </c>
      <c r="C45" s="101" t="s">
        <v>14</v>
      </c>
      <c r="D45" s="99" t="s">
        <v>176</v>
      </c>
      <c r="E45" s="99" t="s">
        <v>116</v>
      </c>
      <c r="F45" s="99" t="s">
        <v>162</v>
      </c>
      <c r="G45" s="100" t="s">
        <v>74</v>
      </c>
      <c r="H45" s="100" t="s">
        <v>217</v>
      </c>
      <c r="I45" s="51">
        <v>6297</v>
      </c>
      <c r="J45" s="37">
        <f t="shared" si="14"/>
        <v>75564</v>
      </c>
      <c r="K45" s="50">
        <v>250</v>
      </c>
      <c r="L45" s="50">
        <v>0</v>
      </c>
      <c r="M45" s="50">
        <v>0</v>
      </c>
      <c r="N45" s="37">
        <f t="shared" si="15"/>
        <v>3000</v>
      </c>
      <c r="O45" s="50">
        <v>375</v>
      </c>
      <c r="P45" s="37">
        <f t="shared" si="16"/>
        <v>4500</v>
      </c>
      <c r="Q45" s="50">
        <v>0</v>
      </c>
      <c r="R45" s="37">
        <f t="shared" si="17"/>
        <v>0</v>
      </c>
      <c r="S45" s="62">
        <v>1800</v>
      </c>
      <c r="T45" s="56">
        <f t="shared" si="18"/>
        <v>21600</v>
      </c>
      <c r="U45" s="56">
        <f t="shared" si="19"/>
        <v>8722</v>
      </c>
      <c r="V45" s="54">
        <f t="shared" si="20"/>
        <v>8472</v>
      </c>
      <c r="W45" s="54">
        <f>U45-250</f>
        <v>8472</v>
      </c>
      <c r="X45" s="53">
        <v>200</v>
      </c>
      <c r="Y45" s="11"/>
    </row>
    <row r="46" spans="1:25" s="14" customFormat="1" ht="24.75" x14ac:dyDescent="0.25">
      <c r="A46" s="15">
        <v>26</v>
      </c>
      <c r="B46" s="97" t="s">
        <v>20</v>
      </c>
      <c r="C46" s="101" t="s">
        <v>14</v>
      </c>
      <c r="D46" s="99" t="s">
        <v>176</v>
      </c>
      <c r="E46" s="99" t="s">
        <v>91</v>
      </c>
      <c r="F46" s="99" t="s">
        <v>162</v>
      </c>
      <c r="G46" s="100" t="s">
        <v>74</v>
      </c>
      <c r="H46" s="100" t="s">
        <v>217</v>
      </c>
      <c r="I46" s="51">
        <v>6297</v>
      </c>
      <c r="J46" s="37">
        <f t="shared" si="14"/>
        <v>75564</v>
      </c>
      <c r="K46" s="50">
        <v>250</v>
      </c>
      <c r="L46" s="50">
        <v>0</v>
      </c>
      <c r="M46" s="50">
        <v>0</v>
      </c>
      <c r="N46" s="37">
        <f t="shared" si="15"/>
        <v>3000</v>
      </c>
      <c r="O46" s="50">
        <v>375</v>
      </c>
      <c r="P46" s="37">
        <f t="shared" si="16"/>
        <v>4500</v>
      </c>
      <c r="Q46" s="50">
        <v>0</v>
      </c>
      <c r="R46" s="37">
        <f t="shared" si="17"/>
        <v>0</v>
      </c>
      <c r="S46" s="62">
        <v>1800</v>
      </c>
      <c r="T46" s="56">
        <f t="shared" si="18"/>
        <v>21600</v>
      </c>
      <c r="U46" s="56">
        <f t="shared" si="19"/>
        <v>8722</v>
      </c>
      <c r="V46" s="54">
        <f t="shared" si="20"/>
        <v>8472</v>
      </c>
      <c r="W46" s="54">
        <f>U46-250</f>
        <v>8472</v>
      </c>
      <c r="X46" s="53">
        <v>200</v>
      </c>
      <c r="Y46" s="11"/>
    </row>
    <row r="47" spans="1:25" s="14" customFormat="1" x14ac:dyDescent="0.25">
      <c r="A47" s="15"/>
      <c r="B47" s="227" t="s">
        <v>219</v>
      </c>
      <c r="C47" s="228"/>
      <c r="D47" s="228"/>
      <c r="E47" s="228"/>
      <c r="F47" s="228"/>
      <c r="G47" s="229"/>
      <c r="H47" s="105"/>
      <c r="I47" s="106"/>
      <c r="J47" s="107"/>
      <c r="K47" s="108"/>
      <c r="L47" s="108"/>
      <c r="M47" s="108"/>
      <c r="N47" s="107"/>
      <c r="O47" s="108"/>
      <c r="P47" s="107"/>
      <c r="Q47" s="108"/>
      <c r="R47" s="107"/>
      <c r="S47" s="109">
        <v>3000</v>
      </c>
      <c r="T47" s="110">
        <f t="shared" si="18"/>
        <v>36000</v>
      </c>
      <c r="U47" s="110"/>
      <c r="V47" s="106"/>
      <c r="W47" s="106"/>
      <c r="X47" s="108"/>
      <c r="Y47" s="11"/>
    </row>
    <row r="48" spans="1:25" s="14" customFormat="1" x14ac:dyDescent="0.25">
      <c r="A48" s="15"/>
      <c r="B48" s="99"/>
      <c r="C48" s="99"/>
      <c r="D48" s="99"/>
      <c r="E48" s="99"/>
      <c r="F48" s="99"/>
      <c r="G48" s="99"/>
      <c r="H48" s="100"/>
      <c r="I48" s="103">
        <f>SUM(I45:I47)</f>
        <v>12594</v>
      </c>
      <c r="J48" s="103">
        <f>SUM(J45:J47)</f>
        <v>151128</v>
      </c>
      <c r="K48" s="103">
        <f t="shared" ref="K48:X48" si="26">SUM(K45:K47)</f>
        <v>500</v>
      </c>
      <c r="L48" s="103">
        <f t="shared" si="26"/>
        <v>0</v>
      </c>
      <c r="M48" s="103">
        <f t="shared" si="26"/>
        <v>0</v>
      </c>
      <c r="N48" s="103">
        <f t="shared" si="26"/>
        <v>6000</v>
      </c>
      <c r="O48" s="103">
        <f t="shared" si="26"/>
        <v>750</v>
      </c>
      <c r="P48" s="103">
        <f t="shared" si="26"/>
        <v>9000</v>
      </c>
      <c r="Q48" s="103">
        <f t="shared" si="26"/>
        <v>0</v>
      </c>
      <c r="R48" s="103">
        <f t="shared" si="26"/>
        <v>0</v>
      </c>
      <c r="S48" s="103">
        <f t="shared" si="26"/>
        <v>6600</v>
      </c>
      <c r="T48" s="103">
        <f>SUM(T45:T47)</f>
        <v>79200</v>
      </c>
      <c r="U48" s="103">
        <f t="shared" si="26"/>
        <v>17444</v>
      </c>
      <c r="V48" s="103">
        <f t="shared" si="26"/>
        <v>16944</v>
      </c>
      <c r="W48" s="103">
        <f t="shared" si="26"/>
        <v>16944</v>
      </c>
      <c r="X48" s="103">
        <f t="shared" si="26"/>
        <v>400</v>
      </c>
      <c r="Y48" s="11"/>
    </row>
    <row r="49" spans="1:25" s="19" customFormat="1" x14ac:dyDescent="0.25">
      <c r="A49" s="30"/>
      <c r="B49" s="31" t="s">
        <v>78</v>
      </c>
      <c r="C49" s="31"/>
      <c r="D49" s="31"/>
      <c r="E49" s="31"/>
      <c r="F49" s="31"/>
      <c r="G49" s="40"/>
      <c r="H49" s="40"/>
      <c r="I49" s="33">
        <f>I15+I19+I23+I25+I28+I30+I32+I36+I39+I42+I48</f>
        <v>109840</v>
      </c>
      <c r="J49" s="33">
        <f>J15+J19+J23+J25+J28+J30+J32+J36+J39+J42+J48+J43</f>
        <v>1393644</v>
      </c>
      <c r="K49" s="33">
        <f t="shared" ref="K49:X49" si="27">K15+K19+K23+K25+K28+K30+K32+K36+K39+K42+K48+K43</f>
        <v>6500</v>
      </c>
      <c r="L49" s="33">
        <f t="shared" si="27"/>
        <v>14500</v>
      </c>
      <c r="M49" s="33">
        <f t="shared" si="27"/>
        <v>0</v>
      </c>
      <c r="N49" s="33">
        <f t="shared" si="27"/>
        <v>252000</v>
      </c>
      <c r="O49" s="33">
        <f t="shared" si="27"/>
        <v>5625</v>
      </c>
      <c r="P49" s="33">
        <f t="shared" si="27"/>
        <v>67500</v>
      </c>
      <c r="Q49" s="33">
        <f t="shared" si="27"/>
        <v>0</v>
      </c>
      <c r="R49" s="33">
        <f t="shared" si="27"/>
        <v>0</v>
      </c>
      <c r="S49" s="33">
        <f t="shared" si="27"/>
        <v>94500</v>
      </c>
      <c r="T49" s="33">
        <f>T15+T19+T23+T25+T28+T30+T32+T36+T39+T42+T48+T43</f>
        <v>1134000</v>
      </c>
      <c r="U49" s="33">
        <f t="shared" si="27"/>
        <v>184262</v>
      </c>
      <c r="V49" s="33">
        <f t="shared" si="27"/>
        <v>252762</v>
      </c>
      <c r="W49" s="33">
        <f t="shared" si="27"/>
        <v>472302</v>
      </c>
      <c r="X49" s="33">
        <f t="shared" si="27"/>
        <v>5200</v>
      </c>
      <c r="Y49" s="42"/>
    </row>
    <row r="50" spans="1:25" x14ac:dyDescent="0.25">
      <c r="I50" s="64"/>
      <c r="J50" s="231"/>
      <c r="K50" s="231"/>
      <c r="L50" s="231"/>
      <c r="M50" s="231"/>
      <c r="N50" s="231"/>
      <c r="O50" s="231"/>
      <c r="P50" s="231"/>
      <c r="Q50" s="231"/>
      <c r="R50" s="231"/>
      <c r="S50" s="231"/>
      <c r="T50" s="231"/>
      <c r="U50" s="63"/>
      <c r="V50" s="64">
        <v>252762</v>
      </c>
      <c r="W50" s="64">
        <v>472302</v>
      </c>
      <c r="X50" s="64"/>
      <c r="Y50" s="65"/>
    </row>
    <row r="51" spans="1:25" x14ac:dyDescent="0.25">
      <c r="J51" s="64">
        <f>+J49+N49+P49+T49+V49+W49+X49</f>
        <v>3577408</v>
      </c>
      <c r="Q51" s="79"/>
      <c r="R51" s="79"/>
      <c r="S51" s="79"/>
      <c r="T51" s="79"/>
      <c r="U51" s="63"/>
      <c r="V51" s="64">
        <f>V50-V49</f>
        <v>0</v>
      </c>
      <c r="W51" s="64">
        <f>W50-W49</f>
        <v>0</v>
      </c>
      <c r="X51" s="64"/>
      <c r="Y51" s="65"/>
    </row>
    <row r="52" spans="1:25" x14ac:dyDescent="0.25">
      <c r="I52" s="64"/>
      <c r="J52" s="64">
        <v>5866750</v>
      </c>
    </row>
    <row r="53" spans="1:25" x14ac:dyDescent="0.25">
      <c r="J53" s="64">
        <f>+J51+J52</f>
        <v>9444158</v>
      </c>
    </row>
    <row r="54" spans="1:25" x14ac:dyDescent="0.25">
      <c r="J54" s="64">
        <v>9444158</v>
      </c>
    </row>
    <row r="55" spans="1:25" x14ac:dyDescent="0.15">
      <c r="F55" s="69"/>
      <c r="J55" s="64">
        <f>J54-J53</f>
        <v>0</v>
      </c>
    </row>
    <row r="56" spans="1:25" x14ac:dyDescent="0.15">
      <c r="F56" s="69"/>
      <c r="J56" s="64"/>
    </row>
    <row r="58" spans="1:25" x14ac:dyDescent="0.25">
      <c r="W58" s="32">
        <f>153790+77930</f>
        <v>231720</v>
      </c>
    </row>
    <row r="64" spans="1:25" s="19" customFormat="1" x14ac:dyDescent="0.25">
      <c r="G64" s="41"/>
      <c r="H64" s="41"/>
      <c r="I64" s="35"/>
      <c r="J64" s="35"/>
      <c r="K64" s="35"/>
      <c r="L64" s="35"/>
      <c r="M64" s="35"/>
      <c r="N64" s="35"/>
      <c r="O64" s="35"/>
      <c r="P64" s="35"/>
      <c r="Q64" s="35"/>
      <c r="R64" s="35"/>
      <c r="S64" s="35"/>
      <c r="T64" s="35"/>
      <c r="U64" s="57"/>
      <c r="V64" s="35"/>
      <c r="W64" s="35"/>
      <c r="X64" s="35"/>
    </row>
    <row r="65" spans="7:24" s="19" customFormat="1" x14ac:dyDescent="0.25">
      <c r="G65" s="41"/>
      <c r="H65" s="41"/>
      <c r="I65" s="35"/>
      <c r="J65" s="35"/>
      <c r="K65" s="35"/>
      <c r="L65" s="35"/>
      <c r="M65" s="35"/>
      <c r="N65" s="35"/>
      <c r="O65" s="35"/>
      <c r="P65" s="35"/>
      <c r="Q65" s="35"/>
      <c r="R65" s="35"/>
      <c r="S65" s="35"/>
      <c r="T65" s="35"/>
      <c r="U65" s="57"/>
      <c r="V65" s="35"/>
      <c r="W65" s="35"/>
      <c r="X65" s="35"/>
    </row>
    <row r="66" spans="7:24" s="19" customFormat="1" x14ac:dyDescent="0.25">
      <c r="G66" s="41"/>
      <c r="H66" s="41"/>
      <c r="I66" s="35"/>
      <c r="J66" s="35"/>
      <c r="K66" s="35"/>
      <c r="L66" s="35"/>
      <c r="M66" s="35"/>
      <c r="N66" s="35"/>
      <c r="O66" s="35"/>
      <c r="P66" s="35"/>
      <c r="Q66" s="35"/>
      <c r="R66" s="35"/>
      <c r="S66" s="35"/>
      <c r="T66" s="35"/>
      <c r="U66" s="57"/>
      <c r="V66" s="35"/>
      <c r="W66" s="35"/>
      <c r="X66" s="35"/>
    </row>
    <row r="67" spans="7:24" s="19" customFormat="1" x14ac:dyDescent="0.25">
      <c r="G67" s="41"/>
      <c r="H67" s="41"/>
      <c r="I67" s="35"/>
      <c r="J67" s="35"/>
      <c r="K67" s="35"/>
      <c r="L67" s="35"/>
      <c r="M67" s="35"/>
      <c r="N67" s="35"/>
      <c r="O67" s="35"/>
      <c r="P67" s="35"/>
      <c r="Q67" s="35"/>
      <c r="R67" s="35"/>
      <c r="S67" s="35"/>
      <c r="T67" s="35"/>
      <c r="U67" s="57"/>
      <c r="V67" s="35"/>
      <c r="W67" s="35"/>
      <c r="X67" s="35"/>
    </row>
    <row r="68" spans="7:24" s="19" customFormat="1" x14ac:dyDescent="0.25">
      <c r="G68" s="41"/>
      <c r="H68" s="41"/>
      <c r="I68" s="35"/>
      <c r="J68" s="35"/>
      <c r="K68" s="35"/>
      <c r="L68" s="35"/>
      <c r="M68" s="35"/>
      <c r="N68" s="35"/>
      <c r="O68" s="35"/>
      <c r="P68" s="35"/>
      <c r="Q68" s="35"/>
      <c r="R68" s="35"/>
      <c r="S68" s="35"/>
      <c r="T68" s="35"/>
      <c r="U68" s="57"/>
      <c r="V68" s="35"/>
      <c r="W68" s="35"/>
      <c r="X68" s="35"/>
    </row>
    <row r="69" spans="7:24" s="19" customFormat="1" x14ac:dyDescent="0.25">
      <c r="G69" s="41"/>
      <c r="H69" s="41"/>
      <c r="I69" s="35"/>
      <c r="J69" s="35"/>
      <c r="K69" s="35"/>
      <c r="L69" s="35"/>
      <c r="M69" s="35"/>
      <c r="N69" s="35"/>
      <c r="O69" s="35"/>
      <c r="P69" s="35"/>
      <c r="Q69" s="35"/>
      <c r="R69" s="35"/>
      <c r="S69" s="35"/>
      <c r="T69" s="35"/>
      <c r="U69" s="57"/>
      <c r="V69" s="35"/>
      <c r="W69" s="35"/>
      <c r="X69" s="35"/>
    </row>
    <row r="70" spans="7:24" s="19" customFormat="1" x14ac:dyDescent="0.25">
      <c r="G70" s="41"/>
      <c r="H70" s="41"/>
      <c r="I70" s="35"/>
      <c r="J70" s="35"/>
      <c r="K70" s="35"/>
      <c r="L70" s="35"/>
      <c r="M70" s="35"/>
      <c r="N70" s="35"/>
      <c r="O70" s="35"/>
      <c r="P70" s="35"/>
      <c r="Q70" s="35"/>
      <c r="R70" s="35"/>
      <c r="S70" s="35"/>
      <c r="T70" s="35"/>
      <c r="U70" s="57"/>
      <c r="V70" s="35"/>
      <c r="W70" s="35"/>
      <c r="X70" s="35"/>
    </row>
    <row r="71" spans="7:24" s="19" customFormat="1" x14ac:dyDescent="0.25">
      <c r="G71" s="41"/>
      <c r="H71" s="41"/>
      <c r="I71" s="35"/>
      <c r="J71" s="35"/>
      <c r="K71" s="35"/>
      <c r="L71" s="35"/>
      <c r="M71" s="35"/>
      <c r="N71" s="35"/>
      <c r="O71" s="35"/>
      <c r="P71" s="35"/>
      <c r="Q71" s="35"/>
      <c r="R71" s="35"/>
      <c r="S71" s="35"/>
      <c r="T71" s="35"/>
      <c r="U71" s="57"/>
      <c r="V71" s="35"/>
      <c r="W71" s="35"/>
      <c r="X71" s="35"/>
    </row>
    <row r="72" spans="7:24" s="19" customFormat="1" x14ac:dyDescent="0.25">
      <c r="G72" s="41"/>
      <c r="H72" s="41"/>
      <c r="I72" s="35"/>
      <c r="J72" s="35"/>
      <c r="K72" s="35"/>
      <c r="L72" s="35"/>
      <c r="M72" s="35"/>
      <c r="N72" s="35"/>
      <c r="O72" s="35"/>
      <c r="P72" s="35"/>
      <c r="Q72" s="35"/>
      <c r="R72" s="35"/>
      <c r="S72" s="35"/>
      <c r="T72" s="35"/>
      <c r="U72" s="57"/>
      <c r="V72" s="35"/>
      <c r="W72" s="35"/>
      <c r="X72" s="35"/>
    </row>
    <row r="73" spans="7:24" s="19" customFormat="1" x14ac:dyDescent="0.25">
      <c r="G73" s="41"/>
      <c r="H73" s="41"/>
      <c r="I73" s="35"/>
      <c r="J73" s="35"/>
      <c r="K73" s="35"/>
      <c r="L73" s="35"/>
      <c r="M73" s="35"/>
      <c r="N73" s="35"/>
      <c r="O73" s="35"/>
      <c r="P73" s="35"/>
      <c r="Q73" s="35"/>
      <c r="R73" s="35"/>
      <c r="S73" s="35"/>
      <c r="T73" s="35"/>
      <c r="U73" s="57"/>
      <c r="V73" s="35"/>
      <c r="W73" s="35"/>
      <c r="X73" s="35"/>
    </row>
    <row r="74" spans="7:24" s="19" customFormat="1" x14ac:dyDescent="0.25">
      <c r="G74" s="41"/>
      <c r="H74" s="41"/>
      <c r="I74" s="35"/>
      <c r="J74" s="35"/>
      <c r="K74" s="35"/>
      <c r="L74" s="35"/>
      <c r="M74" s="35"/>
      <c r="N74" s="35"/>
      <c r="O74" s="35"/>
      <c r="P74" s="35"/>
      <c r="Q74" s="35"/>
      <c r="R74" s="35"/>
      <c r="S74" s="35"/>
      <c r="T74" s="35"/>
      <c r="U74" s="57"/>
      <c r="V74" s="35"/>
      <c r="W74" s="35"/>
      <c r="X74" s="35"/>
    </row>
    <row r="75" spans="7:24" s="19" customFormat="1" x14ac:dyDescent="0.25">
      <c r="G75" s="41"/>
      <c r="H75" s="41"/>
      <c r="I75" s="35"/>
      <c r="J75" s="35"/>
      <c r="K75" s="35"/>
      <c r="L75" s="35"/>
      <c r="M75" s="35"/>
      <c r="N75" s="35"/>
      <c r="O75" s="35"/>
      <c r="P75" s="35"/>
      <c r="Q75" s="35"/>
      <c r="R75" s="35"/>
      <c r="S75" s="35"/>
      <c r="T75" s="35"/>
      <c r="U75" s="57"/>
      <c r="V75" s="35"/>
      <c r="W75" s="35"/>
      <c r="X75" s="35"/>
    </row>
    <row r="76" spans="7:24" s="19" customFormat="1" x14ac:dyDescent="0.25">
      <c r="G76" s="41"/>
      <c r="H76" s="41"/>
      <c r="I76" s="35"/>
      <c r="J76" s="35"/>
      <c r="K76" s="35"/>
      <c r="L76" s="35"/>
      <c r="M76" s="35"/>
      <c r="N76" s="35"/>
      <c r="O76" s="35"/>
      <c r="P76" s="35"/>
      <c r="Q76" s="35"/>
      <c r="R76" s="35"/>
      <c r="S76" s="35"/>
      <c r="T76" s="35"/>
      <c r="U76" s="57"/>
      <c r="V76" s="35"/>
      <c r="W76" s="35"/>
      <c r="X76" s="35"/>
    </row>
    <row r="77" spans="7:24" s="19" customFormat="1" x14ac:dyDescent="0.25">
      <c r="G77" s="41"/>
      <c r="H77" s="41"/>
      <c r="I77" s="35"/>
      <c r="J77" s="35"/>
      <c r="K77" s="35"/>
      <c r="L77" s="35"/>
      <c r="M77" s="35"/>
      <c r="N77" s="35"/>
      <c r="O77" s="35"/>
      <c r="P77" s="35"/>
      <c r="Q77" s="35"/>
      <c r="R77" s="35"/>
      <c r="S77" s="35"/>
      <c r="T77" s="35"/>
      <c r="U77" s="57"/>
      <c r="V77" s="35"/>
      <c r="W77" s="35"/>
      <c r="X77" s="35"/>
    </row>
    <row r="78" spans="7:24" s="19" customFormat="1" x14ac:dyDescent="0.25">
      <c r="G78" s="41"/>
      <c r="H78" s="41"/>
      <c r="I78" s="35"/>
      <c r="J78" s="35"/>
      <c r="K78" s="35"/>
      <c r="L78" s="35"/>
      <c r="M78" s="35"/>
      <c r="N78" s="35"/>
      <c r="O78" s="35"/>
      <c r="P78" s="35"/>
      <c r="Q78" s="35"/>
      <c r="R78" s="35"/>
      <c r="S78" s="35"/>
      <c r="T78" s="35"/>
      <c r="U78" s="57"/>
      <c r="V78" s="35"/>
      <c r="W78" s="35"/>
      <c r="X78" s="35"/>
    </row>
    <row r="79" spans="7:24" s="19" customFormat="1" x14ac:dyDescent="0.25">
      <c r="G79" s="41"/>
      <c r="H79" s="41"/>
      <c r="I79" s="35"/>
      <c r="J79" s="35"/>
      <c r="K79" s="35"/>
      <c r="L79" s="35"/>
      <c r="M79" s="35"/>
      <c r="N79" s="35"/>
      <c r="O79" s="35"/>
      <c r="P79" s="35"/>
      <c r="Q79" s="35"/>
      <c r="R79" s="35"/>
      <c r="S79" s="35"/>
      <c r="T79" s="35"/>
      <c r="U79" s="57"/>
      <c r="V79" s="35"/>
      <c r="W79" s="35"/>
      <c r="X79" s="35"/>
    </row>
    <row r="80" spans="7:24" s="19" customFormat="1" x14ac:dyDescent="0.25">
      <c r="G80" s="41"/>
      <c r="H80" s="41"/>
      <c r="I80" s="35"/>
      <c r="J80" s="35"/>
      <c r="K80" s="35"/>
      <c r="L80" s="35"/>
      <c r="M80" s="35"/>
      <c r="N80" s="35"/>
      <c r="O80" s="35"/>
      <c r="P80" s="35"/>
      <c r="Q80" s="35"/>
      <c r="R80" s="35"/>
      <c r="S80" s="35"/>
      <c r="T80" s="35"/>
      <c r="U80" s="57"/>
      <c r="V80" s="35"/>
      <c r="W80" s="35"/>
      <c r="X80" s="35"/>
    </row>
    <row r="81" spans="7:24" s="19" customFormat="1" x14ac:dyDescent="0.25">
      <c r="G81" s="41"/>
      <c r="H81" s="41"/>
      <c r="I81" s="35"/>
      <c r="J81" s="35"/>
      <c r="K81" s="35"/>
      <c r="L81" s="35"/>
      <c r="M81" s="35"/>
      <c r="N81" s="35"/>
      <c r="O81" s="35"/>
      <c r="P81" s="35"/>
      <c r="Q81" s="35"/>
      <c r="R81" s="35"/>
      <c r="S81" s="35"/>
      <c r="T81" s="35"/>
      <c r="U81" s="57"/>
      <c r="V81" s="35"/>
      <c r="W81" s="35"/>
      <c r="X81" s="35"/>
    </row>
    <row r="82" spans="7:24" s="19" customFormat="1" x14ac:dyDescent="0.25">
      <c r="G82" s="41"/>
      <c r="H82" s="41"/>
      <c r="I82" s="35"/>
      <c r="J82" s="35"/>
      <c r="K82" s="35"/>
      <c r="L82" s="35"/>
      <c r="M82" s="35"/>
      <c r="N82" s="35"/>
      <c r="O82" s="35"/>
      <c r="P82" s="35"/>
      <c r="Q82" s="35"/>
      <c r="R82" s="35"/>
      <c r="S82" s="35"/>
      <c r="T82" s="35"/>
      <c r="U82" s="57"/>
      <c r="V82" s="35"/>
      <c r="W82" s="35"/>
      <c r="X82" s="35"/>
    </row>
    <row r="83" spans="7:24" s="19" customFormat="1" x14ac:dyDescent="0.25">
      <c r="G83" s="41"/>
      <c r="H83" s="41"/>
      <c r="I83" s="35"/>
      <c r="J83" s="35"/>
      <c r="K83" s="35"/>
      <c r="L83" s="35"/>
      <c r="M83" s="35"/>
      <c r="N83" s="35"/>
      <c r="O83" s="35"/>
      <c r="P83" s="35"/>
      <c r="Q83" s="35"/>
      <c r="R83" s="35"/>
      <c r="S83" s="35"/>
      <c r="T83" s="35"/>
      <c r="U83" s="57"/>
      <c r="V83" s="35"/>
      <c r="W83" s="35"/>
      <c r="X83" s="35"/>
    </row>
    <row r="84" spans="7:24" s="19" customFormat="1" x14ac:dyDescent="0.25">
      <c r="G84" s="41"/>
      <c r="H84" s="41"/>
      <c r="I84" s="35"/>
      <c r="J84" s="35"/>
      <c r="K84" s="35"/>
      <c r="L84" s="35"/>
      <c r="M84" s="35"/>
      <c r="N84" s="35"/>
      <c r="O84" s="35"/>
      <c r="P84" s="35"/>
      <c r="Q84" s="35"/>
      <c r="R84" s="35"/>
      <c r="S84" s="35"/>
      <c r="T84" s="35"/>
      <c r="U84" s="57"/>
      <c r="V84" s="35"/>
      <c r="W84" s="35"/>
      <c r="X84" s="35"/>
    </row>
    <row r="85" spans="7:24" s="19" customFormat="1" x14ac:dyDescent="0.25">
      <c r="G85" s="41"/>
      <c r="H85" s="41"/>
      <c r="I85" s="35"/>
      <c r="J85" s="35"/>
      <c r="K85" s="35"/>
      <c r="L85" s="35"/>
      <c r="M85" s="35"/>
      <c r="N85" s="35"/>
      <c r="O85" s="35"/>
      <c r="P85" s="35"/>
      <c r="Q85" s="35"/>
      <c r="R85" s="35"/>
      <c r="S85" s="35"/>
      <c r="T85" s="35"/>
      <c r="U85" s="57"/>
      <c r="V85" s="35"/>
      <c r="W85" s="35"/>
      <c r="X85" s="35"/>
    </row>
    <row r="86" spans="7:24" s="19" customFormat="1" x14ac:dyDescent="0.25">
      <c r="G86" s="41"/>
      <c r="H86" s="41"/>
      <c r="I86" s="35"/>
      <c r="J86" s="35"/>
      <c r="K86" s="35"/>
      <c r="L86" s="35"/>
      <c r="M86" s="35"/>
      <c r="N86" s="35"/>
      <c r="O86" s="35"/>
      <c r="P86" s="35"/>
      <c r="Q86" s="35"/>
      <c r="R86" s="35"/>
      <c r="S86" s="35"/>
      <c r="T86" s="35"/>
      <c r="U86" s="57"/>
      <c r="V86" s="35"/>
      <c r="W86" s="35"/>
      <c r="X86" s="35"/>
    </row>
    <row r="87" spans="7:24" s="19" customFormat="1" x14ac:dyDescent="0.25">
      <c r="G87" s="41"/>
      <c r="H87" s="41"/>
      <c r="I87" s="35"/>
      <c r="J87" s="35"/>
      <c r="K87" s="35"/>
      <c r="L87" s="35"/>
      <c r="M87" s="35"/>
      <c r="N87" s="35"/>
      <c r="O87" s="35"/>
      <c r="P87" s="35"/>
      <c r="Q87" s="35"/>
      <c r="R87" s="35"/>
      <c r="S87" s="35"/>
      <c r="T87" s="35"/>
      <c r="U87" s="57"/>
      <c r="V87" s="35"/>
      <c r="W87" s="35"/>
      <c r="X87" s="35"/>
    </row>
    <row r="88" spans="7:24" s="19" customFormat="1" x14ac:dyDescent="0.25">
      <c r="G88" s="41"/>
      <c r="H88" s="41"/>
      <c r="I88" s="35"/>
      <c r="J88" s="35"/>
      <c r="K88" s="35"/>
      <c r="L88" s="35"/>
      <c r="M88" s="35"/>
      <c r="N88" s="35"/>
      <c r="O88" s="35"/>
      <c r="P88" s="35"/>
      <c r="Q88" s="35"/>
      <c r="R88" s="35"/>
      <c r="S88" s="35"/>
      <c r="T88" s="35"/>
      <c r="U88" s="57"/>
      <c r="V88" s="35"/>
      <c r="W88" s="35"/>
      <c r="X88" s="35"/>
    </row>
    <row r="89" spans="7:24" s="19" customFormat="1" x14ac:dyDescent="0.25">
      <c r="G89" s="41"/>
      <c r="H89" s="41"/>
      <c r="I89" s="35"/>
      <c r="J89" s="35"/>
      <c r="K89" s="35"/>
      <c r="L89" s="35"/>
      <c r="M89" s="35"/>
      <c r="N89" s="35"/>
      <c r="O89" s="35"/>
      <c r="P89" s="35"/>
      <c r="Q89" s="35"/>
      <c r="R89" s="35"/>
      <c r="S89" s="35"/>
      <c r="T89" s="35"/>
      <c r="U89" s="57"/>
      <c r="V89" s="35"/>
      <c r="W89" s="35"/>
      <c r="X89" s="35"/>
    </row>
    <row r="90" spans="7:24" s="19" customFormat="1" x14ac:dyDescent="0.25">
      <c r="G90" s="41"/>
      <c r="H90" s="41"/>
      <c r="I90" s="35"/>
      <c r="J90" s="35"/>
      <c r="K90" s="35"/>
      <c r="L90" s="35"/>
      <c r="M90" s="35"/>
      <c r="N90" s="35"/>
      <c r="O90" s="35"/>
      <c r="P90" s="35"/>
      <c r="Q90" s="35"/>
      <c r="R90" s="35"/>
      <c r="S90" s="35"/>
      <c r="T90" s="35"/>
      <c r="U90" s="57"/>
      <c r="V90" s="35"/>
      <c r="W90" s="35"/>
      <c r="X90" s="35"/>
    </row>
    <row r="91" spans="7:24" s="19" customFormat="1" x14ac:dyDescent="0.25">
      <c r="G91" s="41"/>
      <c r="H91" s="41"/>
      <c r="I91" s="35"/>
      <c r="J91" s="35"/>
      <c r="K91" s="35"/>
      <c r="L91" s="35"/>
      <c r="M91" s="35"/>
      <c r="N91" s="35"/>
      <c r="O91" s="35"/>
      <c r="P91" s="35"/>
      <c r="Q91" s="35"/>
      <c r="R91" s="35"/>
      <c r="S91" s="35"/>
      <c r="T91" s="35"/>
      <c r="U91" s="57"/>
      <c r="V91" s="35"/>
      <c r="W91" s="35"/>
      <c r="X91" s="35"/>
    </row>
    <row r="92" spans="7:24" s="19" customFormat="1" x14ac:dyDescent="0.25">
      <c r="G92" s="41"/>
      <c r="H92" s="41"/>
      <c r="I92" s="35"/>
      <c r="J92" s="35"/>
      <c r="K92" s="35"/>
      <c r="L92" s="35"/>
      <c r="M92" s="35"/>
      <c r="N92" s="35"/>
      <c r="O92" s="35"/>
      <c r="P92" s="35"/>
      <c r="Q92" s="35"/>
      <c r="R92" s="35"/>
      <c r="S92" s="35"/>
      <c r="T92" s="35"/>
      <c r="U92" s="57"/>
      <c r="V92" s="35"/>
      <c r="W92" s="35"/>
      <c r="X92" s="35"/>
    </row>
    <row r="93" spans="7:24" s="19" customFormat="1" x14ac:dyDescent="0.25">
      <c r="G93" s="41"/>
      <c r="H93" s="41"/>
      <c r="I93" s="35"/>
      <c r="J93" s="35"/>
      <c r="K93" s="35"/>
      <c r="L93" s="35"/>
      <c r="M93" s="35"/>
      <c r="N93" s="35"/>
      <c r="O93" s="35"/>
      <c r="P93" s="35"/>
      <c r="Q93" s="35"/>
      <c r="R93" s="35"/>
      <c r="S93" s="35"/>
      <c r="T93" s="35"/>
      <c r="U93" s="57"/>
      <c r="V93" s="35"/>
      <c r="W93" s="35"/>
      <c r="X93" s="35"/>
    </row>
    <row r="94" spans="7:24" s="19" customFormat="1" x14ac:dyDescent="0.25">
      <c r="G94" s="41"/>
      <c r="H94" s="41"/>
      <c r="I94" s="35"/>
      <c r="J94" s="35"/>
      <c r="K94" s="35"/>
      <c r="L94" s="35"/>
      <c r="M94" s="35"/>
      <c r="N94" s="35"/>
      <c r="O94" s="35"/>
      <c r="P94" s="35"/>
      <c r="Q94" s="35"/>
      <c r="R94" s="35"/>
      <c r="S94" s="35"/>
      <c r="T94" s="35"/>
      <c r="U94" s="57"/>
      <c r="V94" s="35"/>
      <c r="W94" s="35"/>
      <c r="X94" s="35"/>
    </row>
    <row r="95" spans="7:24" s="19" customFormat="1" x14ac:dyDescent="0.25">
      <c r="G95" s="41"/>
      <c r="H95" s="41"/>
      <c r="I95" s="35"/>
      <c r="J95" s="35"/>
      <c r="K95" s="35"/>
      <c r="L95" s="35"/>
      <c r="M95" s="35"/>
      <c r="N95" s="35"/>
      <c r="O95" s="35"/>
      <c r="P95" s="35"/>
      <c r="Q95" s="35"/>
      <c r="R95" s="35"/>
      <c r="S95" s="35"/>
      <c r="T95" s="35"/>
      <c r="U95" s="57"/>
      <c r="V95" s="35"/>
      <c r="W95" s="35"/>
      <c r="X95" s="35"/>
    </row>
    <row r="96" spans="7:24" s="19" customFormat="1" x14ac:dyDescent="0.25">
      <c r="G96" s="41"/>
      <c r="H96" s="41"/>
      <c r="I96" s="35"/>
      <c r="J96" s="35"/>
      <c r="K96" s="35"/>
      <c r="L96" s="35"/>
      <c r="M96" s="35"/>
      <c r="N96" s="35"/>
      <c r="O96" s="35"/>
      <c r="P96" s="35"/>
      <c r="Q96" s="35"/>
      <c r="R96" s="35"/>
      <c r="S96" s="35"/>
      <c r="T96" s="35"/>
      <c r="U96" s="57"/>
      <c r="V96" s="35"/>
      <c r="W96" s="35"/>
      <c r="X96" s="35"/>
    </row>
    <row r="97" spans="7:24" s="19" customFormat="1" x14ac:dyDescent="0.25">
      <c r="G97" s="41"/>
      <c r="H97" s="41"/>
      <c r="I97" s="35"/>
      <c r="J97" s="35"/>
      <c r="K97" s="35"/>
      <c r="L97" s="35"/>
      <c r="M97" s="35"/>
      <c r="N97" s="35"/>
      <c r="O97" s="35"/>
      <c r="P97" s="35"/>
      <c r="Q97" s="35"/>
      <c r="R97" s="35"/>
      <c r="S97" s="35"/>
      <c r="T97" s="35"/>
      <c r="U97" s="57"/>
      <c r="V97" s="35"/>
      <c r="W97" s="35"/>
      <c r="X97" s="35"/>
    </row>
    <row r="98" spans="7:24" s="19" customFormat="1" x14ac:dyDescent="0.25">
      <c r="G98" s="41"/>
      <c r="H98" s="41"/>
      <c r="I98" s="35"/>
      <c r="J98" s="35"/>
      <c r="K98" s="35"/>
      <c r="L98" s="35"/>
      <c r="M98" s="35"/>
      <c r="N98" s="35"/>
      <c r="O98" s="35"/>
      <c r="P98" s="35"/>
      <c r="Q98" s="35"/>
      <c r="R98" s="35"/>
      <c r="S98" s="35"/>
      <c r="T98" s="35"/>
      <c r="U98" s="57"/>
      <c r="V98" s="35"/>
      <c r="W98" s="35"/>
      <c r="X98" s="35"/>
    </row>
    <row r="99" spans="7:24" s="19" customFormat="1" x14ac:dyDescent="0.25">
      <c r="G99" s="41"/>
      <c r="H99" s="41"/>
      <c r="I99" s="35"/>
      <c r="J99" s="35"/>
      <c r="K99" s="35"/>
      <c r="L99" s="35"/>
      <c r="M99" s="35"/>
      <c r="N99" s="35"/>
      <c r="O99" s="35"/>
      <c r="P99" s="35"/>
      <c r="Q99" s="35"/>
      <c r="R99" s="35"/>
      <c r="S99" s="35"/>
      <c r="T99" s="35"/>
      <c r="U99" s="57"/>
      <c r="V99" s="35"/>
      <c r="W99" s="35"/>
      <c r="X99" s="35"/>
    </row>
    <row r="100" spans="7:24" s="19" customFormat="1" x14ac:dyDescent="0.25">
      <c r="G100" s="41"/>
      <c r="H100" s="41"/>
      <c r="I100" s="35"/>
      <c r="J100" s="35"/>
      <c r="K100" s="35"/>
      <c r="L100" s="35"/>
      <c r="M100" s="35"/>
      <c r="N100" s="35"/>
      <c r="O100" s="35"/>
      <c r="P100" s="35"/>
      <c r="Q100" s="35"/>
      <c r="R100" s="35"/>
      <c r="S100" s="35"/>
      <c r="T100" s="35"/>
      <c r="U100" s="57"/>
      <c r="V100" s="35"/>
      <c r="W100" s="35"/>
      <c r="X100" s="35"/>
    </row>
    <row r="101" spans="7:24" s="19" customFormat="1" x14ac:dyDescent="0.25">
      <c r="G101" s="41"/>
      <c r="H101" s="41"/>
      <c r="I101" s="35"/>
      <c r="J101" s="35"/>
      <c r="K101" s="35"/>
      <c r="L101" s="35"/>
      <c r="M101" s="35"/>
      <c r="N101" s="35"/>
      <c r="O101" s="35"/>
      <c r="P101" s="35"/>
      <c r="Q101" s="35"/>
      <c r="R101" s="35"/>
      <c r="S101" s="35"/>
      <c r="T101" s="35"/>
      <c r="U101" s="57"/>
      <c r="V101" s="35"/>
      <c r="W101" s="35"/>
      <c r="X101" s="35"/>
    </row>
    <row r="102" spans="7:24" s="19" customFormat="1" x14ac:dyDescent="0.25">
      <c r="G102" s="41"/>
      <c r="H102" s="41"/>
      <c r="I102" s="35"/>
      <c r="J102" s="35"/>
      <c r="K102" s="35"/>
      <c r="L102" s="35"/>
      <c r="M102" s="35"/>
      <c r="N102" s="35"/>
      <c r="O102" s="35"/>
      <c r="P102" s="35"/>
      <c r="Q102" s="35"/>
      <c r="R102" s="35"/>
      <c r="S102" s="35"/>
      <c r="T102" s="35"/>
      <c r="U102" s="57"/>
      <c r="V102" s="35"/>
      <c r="W102" s="35"/>
      <c r="X102" s="35"/>
    </row>
    <row r="103" spans="7:24" s="19" customFormat="1" x14ac:dyDescent="0.25">
      <c r="G103" s="41"/>
      <c r="H103" s="41"/>
      <c r="I103" s="35"/>
      <c r="J103" s="35"/>
      <c r="K103" s="35"/>
      <c r="L103" s="35"/>
      <c r="M103" s="35"/>
      <c r="N103" s="35"/>
      <c r="O103" s="35"/>
      <c r="P103" s="35"/>
      <c r="Q103" s="35"/>
      <c r="R103" s="35"/>
      <c r="S103" s="35"/>
      <c r="T103" s="35"/>
      <c r="U103" s="57"/>
      <c r="V103" s="35"/>
      <c r="W103" s="35"/>
      <c r="X103" s="35"/>
    </row>
    <row r="104" spans="7:24" s="19" customFormat="1" x14ac:dyDescent="0.25">
      <c r="G104" s="41"/>
      <c r="H104" s="41"/>
      <c r="I104" s="35"/>
      <c r="J104" s="35"/>
      <c r="K104" s="35"/>
      <c r="L104" s="35"/>
      <c r="M104" s="35"/>
      <c r="N104" s="35"/>
      <c r="O104" s="35"/>
      <c r="P104" s="35"/>
      <c r="Q104" s="35"/>
      <c r="R104" s="35"/>
      <c r="S104" s="35"/>
      <c r="T104" s="35"/>
      <c r="U104" s="57"/>
      <c r="V104" s="35"/>
      <c r="W104" s="35"/>
      <c r="X104" s="35"/>
    </row>
    <row r="105" spans="7:24" s="19" customFormat="1" x14ac:dyDescent="0.25">
      <c r="G105" s="41"/>
      <c r="H105" s="41"/>
      <c r="I105" s="35"/>
      <c r="J105" s="35"/>
      <c r="K105" s="35"/>
      <c r="L105" s="35"/>
      <c r="M105" s="35"/>
      <c r="N105" s="35"/>
      <c r="O105" s="35"/>
      <c r="P105" s="35"/>
      <c r="Q105" s="35"/>
      <c r="R105" s="35"/>
      <c r="S105" s="35"/>
      <c r="T105" s="35"/>
      <c r="U105" s="57"/>
      <c r="V105" s="35"/>
      <c r="W105" s="35"/>
      <c r="X105" s="35"/>
    </row>
    <row r="106" spans="7:24" s="19" customFormat="1" x14ac:dyDescent="0.25">
      <c r="G106" s="41"/>
      <c r="H106" s="41"/>
      <c r="I106" s="35"/>
      <c r="J106" s="35"/>
      <c r="K106" s="35"/>
      <c r="L106" s="35"/>
      <c r="M106" s="35"/>
      <c r="N106" s="35"/>
      <c r="O106" s="35"/>
      <c r="P106" s="35"/>
      <c r="Q106" s="35"/>
      <c r="R106" s="35"/>
      <c r="S106" s="35"/>
      <c r="T106" s="35"/>
      <c r="U106" s="57"/>
      <c r="V106" s="35"/>
      <c r="W106" s="35"/>
      <c r="X106" s="35"/>
    </row>
    <row r="107" spans="7:24" s="19" customFormat="1" x14ac:dyDescent="0.25">
      <c r="G107" s="41"/>
      <c r="H107" s="41"/>
      <c r="I107" s="35"/>
      <c r="J107" s="35"/>
      <c r="K107" s="35"/>
      <c r="L107" s="35"/>
      <c r="M107" s="35"/>
      <c r="N107" s="35"/>
      <c r="O107" s="35"/>
      <c r="P107" s="35"/>
      <c r="Q107" s="35"/>
      <c r="R107" s="35"/>
      <c r="S107" s="35"/>
      <c r="T107" s="35"/>
      <c r="U107" s="57"/>
      <c r="V107" s="35"/>
      <c r="W107" s="35"/>
      <c r="X107" s="35"/>
    </row>
    <row r="108" spans="7:24" s="19" customFormat="1" x14ac:dyDescent="0.25">
      <c r="G108" s="41"/>
      <c r="H108" s="41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57"/>
      <c r="V108" s="35"/>
      <c r="W108" s="35"/>
      <c r="X108" s="35"/>
    </row>
    <row r="109" spans="7:24" s="19" customFormat="1" x14ac:dyDescent="0.25">
      <c r="G109" s="41"/>
      <c r="H109" s="41"/>
      <c r="I109" s="35"/>
      <c r="J109" s="35"/>
      <c r="K109" s="35"/>
      <c r="L109" s="35"/>
      <c r="M109" s="35"/>
      <c r="N109" s="35"/>
      <c r="O109" s="35"/>
      <c r="P109" s="35"/>
      <c r="Q109" s="35"/>
      <c r="R109" s="35"/>
      <c r="S109" s="35"/>
      <c r="T109" s="35"/>
      <c r="U109" s="57"/>
      <c r="V109" s="35"/>
      <c r="W109" s="35"/>
      <c r="X109" s="35"/>
    </row>
    <row r="110" spans="7:24" s="19" customFormat="1" x14ac:dyDescent="0.25">
      <c r="G110" s="41"/>
      <c r="H110" s="41"/>
      <c r="I110" s="35"/>
      <c r="J110" s="35"/>
      <c r="K110" s="35"/>
      <c r="L110" s="35"/>
      <c r="M110" s="35"/>
      <c r="N110" s="35"/>
      <c r="O110" s="35"/>
      <c r="P110" s="35"/>
      <c r="Q110" s="35"/>
      <c r="R110" s="35"/>
      <c r="S110" s="35"/>
      <c r="T110" s="35"/>
      <c r="U110" s="57"/>
      <c r="V110" s="35"/>
      <c r="W110" s="35"/>
      <c r="X110" s="35"/>
    </row>
    <row r="111" spans="7:24" s="19" customFormat="1" x14ac:dyDescent="0.25">
      <c r="G111" s="41"/>
      <c r="H111" s="41"/>
      <c r="I111" s="35"/>
      <c r="J111" s="35"/>
      <c r="K111" s="35"/>
      <c r="L111" s="35"/>
      <c r="M111" s="35"/>
      <c r="N111" s="35"/>
      <c r="O111" s="35"/>
      <c r="P111" s="35"/>
      <c r="Q111" s="35"/>
      <c r="R111" s="35"/>
      <c r="S111" s="35"/>
      <c r="T111" s="35"/>
      <c r="U111" s="57"/>
      <c r="V111" s="35"/>
      <c r="W111" s="35"/>
      <c r="X111" s="35"/>
    </row>
    <row r="112" spans="7:24" s="19" customFormat="1" x14ac:dyDescent="0.25">
      <c r="G112" s="41"/>
      <c r="H112" s="41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57"/>
      <c r="V112" s="35"/>
      <c r="W112" s="35"/>
      <c r="X112" s="35"/>
    </row>
    <row r="113" spans="7:24" s="19" customFormat="1" x14ac:dyDescent="0.25">
      <c r="G113" s="41"/>
      <c r="H113" s="41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57"/>
      <c r="V113" s="35"/>
      <c r="W113" s="35"/>
      <c r="X113" s="35"/>
    </row>
    <row r="114" spans="7:24" s="19" customFormat="1" x14ac:dyDescent="0.25">
      <c r="G114" s="41"/>
      <c r="H114" s="41"/>
      <c r="I114" s="35"/>
      <c r="J114" s="35"/>
      <c r="K114" s="35"/>
      <c r="L114" s="35"/>
      <c r="M114" s="35"/>
      <c r="N114" s="35"/>
      <c r="O114" s="35"/>
      <c r="P114" s="35"/>
      <c r="Q114" s="35"/>
      <c r="R114" s="35"/>
      <c r="S114" s="35"/>
      <c r="T114" s="35"/>
      <c r="U114" s="57"/>
      <c r="V114" s="35"/>
      <c r="W114" s="35"/>
      <c r="X114" s="35"/>
    </row>
    <row r="115" spans="7:24" s="19" customFormat="1" x14ac:dyDescent="0.25">
      <c r="G115" s="41"/>
      <c r="H115" s="41"/>
      <c r="I115" s="35"/>
      <c r="J115" s="35"/>
      <c r="K115" s="35"/>
      <c r="L115" s="35"/>
      <c r="M115" s="35"/>
      <c r="N115" s="35"/>
      <c r="O115" s="35"/>
      <c r="P115" s="35"/>
      <c r="Q115" s="35"/>
      <c r="R115" s="35"/>
      <c r="S115" s="35"/>
      <c r="T115" s="35"/>
      <c r="U115" s="57"/>
      <c r="V115" s="35"/>
      <c r="W115" s="35"/>
      <c r="X115" s="35"/>
    </row>
    <row r="116" spans="7:24" s="19" customFormat="1" x14ac:dyDescent="0.25">
      <c r="G116" s="41"/>
      <c r="H116" s="41"/>
      <c r="I116" s="35"/>
      <c r="J116" s="35"/>
      <c r="K116" s="35"/>
      <c r="L116" s="35"/>
      <c r="M116" s="35"/>
      <c r="N116" s="35"/>
      <c r="O116" s="35"/>
      <c r="P116" s="35"/>
      <c r="Q116" s="35"/>
      <c r="R116" s="35"/>
      <c r="S116" s="35"/>
      <c r="T116" s="35"/>
      <c r="U116" s="57"/>
      <c r="V116" s="35"/>
      <c r="W116" s="35"/>
      <c r="X116" s="35"/>
    </row>
    <row r="117" spans="7:24" s="19" customFormat="1" x14ac:dyDescent="0.25">
      <c r="G117" s="41"/>
      <c r="H117" s="41"/>
      <c r="I117" s="35"/>
      <c r="J117" s="35"/>
      <c r="K117" s="35"/>
      <c r="L117" s="35"/>
      <c r="M117" s="35"/>
      <c r="N117" s="35"/>
      <c r="O117" s="35"/>
      <c r="P117" s="35"/>
      <c r="Q117" s="35"/>
      <c r="R117" s="35"/>
      <c r="S117" s="35"/>
      <c r="T117" s="35"/>
      <c r="U117" s="57"/>
      <c r="V117" s="35"/>
      <c r="W117" s="35"/>
      <c r="X117" s="35"/>
    </row>
    <row r="118" spans="7:24" s="19" customFormat="1" x14ac:dyDescent="0.25">
      <c r="G118" s="41"/>
      <c r="H118" s="41"/>
      <c r="I118" s="35"/>
      <c r="J118" s="35"/>
      <c r="K118" s="35"/>
      <c r="L118" s="35"/>
      <c r="M118" s="35"/>
      <c r="N118" s="35"/>
      <c r="O118" s="35"/>
      <c r="P118" s="35"/>
      <c r="Q118" s="35"/>
      <c r="R118" s="35"/>
      <c r="S118" s="35"/>
      <c r="T118" s="35"/>
      <c r="U118" s="57"/>
      <c r="V118" s="35"/>
      <c r="W118" s="35"/>
      <c r="X118" s="35"/>
    </row>
    <row r="119" spans="7:24" s="19" customFormat="1" x14ac:dyDescent="0.25">
      <c r="G119" s="41"/>
      <c r="H119" s="41"/>
      <c r="I119" s="35"/>
      <c r="J119" s="35"/>
      <c r="K119" s="35"/>
      <c r="L119" s="35"/>
      <c r="M119" s="35"/>
      <c r="N119" s="35"/>
      <c r="O119" s="35"/>
      <c r="P119" s="35"/>
      <c r="Q119" s="35"/>
      <c r="R119" s="35"/>
      <c r="S119" s="35"/>
      <c r="T119" s="35"/>
      <c r="U119" s="57"/>
      <c r="V119" s="35"/>
      <c r="W119" s="35"/>
      <c r="X119" s="35"/>
    </row>
    <row r="120" spans="7:24" s="19" customFormat="1" x14ac:dyDescent="0.25">
      <c r="G120" s="41"/>
      <c r="H120" s="41"/>
      <c r="I120" s="35"/>
      <c r="J120" s="35"/>
      <c r="K120" s="35"/>
      <c r="L120" s="35"/>
      <c r="M120" s="35"/>
      <c r="N120" s="35"/>
      <c r="O120" s="35"/>
      <c r="P120" s="35"/>
      <c r="Q120" s="35"/>
      <c r="R120" s="35"/>
      <c r="S120" s="35"/>
      <c r="T120" s="35"/>
      <c r="U120" s="57"/>
      <c r="V120" s="35"/>
      <c r="W120" s="35"/>
      <c r="X120" s="35"/>
    </row>
    <row r="121" spans="7:24" s="19" customFormat="1" x14ac:dyDescent="0.25">
      <c r="G121" s="41"/>
      <c r="H121" s="41"/>
      <c r="I121" s="35"/>
      <c r="J121" s="35"/>
      <c r="K121" s="35"/>
      <c r="L121" s="35"/>
      <c r="M121" s="35"/>
      <c r="N121" s="35"/>
      <c r="O121" s="35"/>
      <c r="P121" s="35"/>
      <c r="Q121" s="35"/>
      <c r="R121" s="35"/>
      <c r="S121" s="35"/>
      <c r="T121" s="35"/>
      <c r="U121" s="57"/>
      <c r="V121" s="35"/>
      <c r="W121" s="35"/>
      <c r="X121" s="35"/>
    </row>
    <row r="122" spans="7:24" s="19" customFormat="1" x14ac:dyDescent="0.25">
      <c r="G122" s="41"/>
      <c r="H122" s="41"/>
      <c r="I122" s="35"/>
      <c r="J122" s="35"/>
      <c r="K122" s="35"/>
      <c r="L122" s="35"/>
      <c r="M122" s="35"/>
      <c r="N122" s="35"/>
      <c r="O122" s="35"/>
      <c r="P122" s="35"/>
      <c r="Q122" s="35"/>
      <c r="R122" s="35"/>
      <c r="S122" s="35"/>
      <c r="T122" s="35"/>
      <c r="U122" s="57"/>
      <c r="V122" s="35"/>
      <c r="W122" s="35"/>
      <c r="X122" s="35"/>
    </row>
    <row r="123" spans="7:24" s="19" customFormat="1" x14ac:dyDescent="0.25">
      <c r="G123" s="41"/>
      <c r="H123" s="41"/>
      <c r="I123" s="35"/>
      <c r="J123" s="35"/>
      <c r="K123" s="35"/>
      <c r="L123" s="35"/>
      <c r="M123" s="35"/>
      <c r="N123" s="35"/>
      <c r="O123" s="35"/>
      <c r="P123" s="35"/>
      <c r="Q123" s="35"/>
      <c r="R123" s="35"/>
      <c r="S123" s="35"/>
      <c r="T123" s="35"/>
      <c r="U123" s="57"/>
      <c r="V123" s="35"/>
      <c r="W123" s="35"/>
      <c r="X123" s="35"/>
    </row>
    <row r="124" spans="7:24" s="19" customFormat="1" x14ac:dyDescent="0.25">
      <c r="G124" s="41"/>
      <c r="H124" s="41"/>
      <c r="I124" s="35"/>
      <c r="J124" s="35"/>
      <c r="K124" s="35"/>
      <c r="L124" s="35"/>
      <c r="M124" s="35"/>
      <c r="N124" s="35"/>
      <c r="O124" s="35"/>
      <c r="P124" s="35"/>
      <c r="Q124" s="35"/>
      <c r="R124" s="35"/>
      <c r="S124" s="35"/>
      <c r="T124" s="35"/>
      <c r="U124" s="57"/>
      <c r="V124" s="35"/>
      <c r="W124" s="35"/>
      <c r="X124" s="35"/>
    </row>
    <row r="125" spans="7:24" s="19" customFormat="1" x14ac:dyDescent="0.25">
      <c r="G125" s="41"/>
      <c r="H125" s="41"/>
      <c r="I125" s="35"/>
      <c r="J125" s="35"/>
      <c r="K125" s="35"/>
      <c r="L125" s="35"/>
      <c r="M125" s="35"/>
      <c r="N125" s="35"/>
      <c r="O125" s="35"/>
      <c r="P125" s="35"/>
      <c r="Q125" s="35"/>
      <c r="R125" s="35"/>
      <c r="S125" s="35"/>
      <c r="T125" s="35"/>
      <c r="U125" s="57"/>
      <c r="V125" s="35"/>
      <c r="W125" s="35"/>
      <c r="X125" s="35"/>
    </row>
    <row r="126" spans="7:24" s="19" customFormat="1" x14ac:dyDescent="0.25">
      <c r="G126" s="41"/>
      <c r="H126" s="41"/>
      <c r="I126" s="35"/>
      <c r="J126" s="35"/>
      <c r="K126" s="35"/>
      <c r="L126" s="35"/>
      <c r="M126" s="35"/>
      <c r="N126" s="35"/>
      <c r="O126" s="35"/>
      <c r="P126" s="35"/>
      <c r="Q126" s="35"/>
      <c r="R126" s="35"/>
      <c r="S126" s="35"/>
      <c r="T126" s="35"/>
      <c r="U126" s="57"/>
      <c r="V126" s="35"/>
      <c r="W126" s="35"/>
      <c r="X126" s="35"/>
    </row>
    <row r="127" spans="7:24" s="19" customFormat="1" x14ac:dyDescent="0.25">
      <c r="G127" s="41"/>
      <c r="H127" s="41"/>
      <c r="I127" s="35"/>
      <c r="J127" s="35"/>
      <c r="K127" s="35"/>
      <c r="L127" s="35"/>
      <c r="M127" s="35"/>
      <c r="N127" s="35"/>
      <c r="O127" s="35"/>
      <c r="P127" s="35"/>
      <c r="Q127" s="35"/>
      <c r="R127" s="35"/>
      <c r="S127" s="35"/>
      <c r="T127" s="35"/>
      <c r="U127" s="57"/>
      <c r="V127" s="35"/>
      <c r="W127" s="35"/>
      <c r="X127" s="35"/>
    </row>
    <row r="128" spans="7:24" s="19" customFormat="1" x14ac:dyDescent="0.25">
      <c r="G128" s="41"/>
      <c r="H128" s="41"/>
      <c r="I128" s="35"/>
      <c r="J128" s="35"/>
      <c r="K128" s="35"/>
      <c r="L128" s="35"/>
      <c r="M128" s="35"/>
      <c r="N128" s="35"/>
      <c r="O128" s="35"/>
      <c r="P128" s="35"/>
      <c r="Q128" s="35"/>
      <c r="R128" s="35"/>
      <c r="S128" s="35"/>
      <c r="T128" s="35"/>
      <c r="U128" s="57"/>
      <c r="V128" s="35"/>
      <c r="W128" s="35"/>
      <c r="X128" s="35"/>
    </row>
    <row r="129" spans="7:24" s="19" customFormat="1" x14ac:dyDescent="0.25">
      <c r="G129" s="41"/>
      <c r="H129" s="41"/>
      <c r="I129" s="35"/>
      <c r="J129" s="35"/>
      <c r="K129" s="35"/>
      <c r="L129" s="35"/>
      <c r="M129" s="35"/>
      <c r="N129" s="35"/>
      <c r="O129" s="35"/>
      <c r="P129" s="35"/>
      <c r="Q129" s="35"/>
      <c r="R129" s="35"/>
      <c r="S129" s="35"/>
      <c r="T129" s="35"/>
      <c r="U129" s="57"/>
      <c r="V129" s="35"/>
      <c r="W129" s="35"/>
      <c r="X129" s="35"/>
    </row>
    <row r="130" spans="7:24" s="19" customFormat="1" x14ac:dyDescent="0.25">
      <c r="G130" s="41"/>
      <c r="H130" s="41"/>
      <c r="I130" s="35"/>
      <c r="J130" s="35"/>
      <c r="K130" s="35"/>
      <c r="L130" s="35"/>
      <c r="M130" s="35"/>
      <c r="N130" s="35"/>
      <c r="O130" s="35"/>
      <c r="P130" s="35"/>
      <c r="Q130" s="35"/>
      <c r="R130" s="35"/>
      <c r="S130" s="35"/>
      <c r="T130" s="35"/>
      <c r="U130" s="57"/>
      <c r="V130" s="35"/>
      <c r="W130" s="35"/>
      <c r="X130" s="35"/>
    </row>
    <row r="131" spans="7:24" s="19" customFormat="1" x14ac:dyDescent="0.25">
      <c r="G131" s="41"/>
      <c r="H131" s="41"/>
      <c r="I131" s="35"/>
      <c r="J131" s="35"/>
      <c r="K131" s="35"/>
      <c r="L131" s="35"/>
      <c r="M131" s="35"/>
      <c r="N131" s="35"/>
      <c r="O131" s="35"/>
      <c r="P131" s="35"/>
      <c r="Q131" s="35"/>
      <c r="R131" s="35"/>
      <c r="S131" s="35"/>
      <c r="T131" s="35"/>
      <c r="U131" s="57"/>
      <c r="V131" s="35"/>
      <c r="W131" s="35"/>
      <c r="X131" s="35"/>
    </row>
    <row r="132" spans="7:24" s="19" customFormat="1" x14ac:dyDescent="0.25">
      <c r="G132" s="41"/>
      <c r="H132" s="41"/>
      <c r="I132" s="35"/>
      <c r="J132" s="35"/>
      <c r="K132" s="35"/>
      <c r="L132" s="35"/>
      <c r="M132" s="35"/>
      <c r="N132" s="35"/>
      <c r="O132" s="35"/>
      <c r="P132" s="35"/>
      <c r="Q132" s="35"/>
      <c r="R132" s="35"/>
      <c r="S132" s="35"/>
      <c r="T132" s="35"/>
      <c r="U132" s="57"/>
      <c r="V132" s="35"/>
      <c r="W132" s="35"/>
      <c r="X132" s="35"/>
    </row>
    <row r="133" spans="7:24" s="19" customFormat="1" x14ac:dyDescent="0.25">
      <c r="G133" s="41"/>
      <c r="H133" s="41"/>
      <c r="I133" s="35"/>
      <c r="J133" s="35"/>
      <c r="K133" s="35"/>
      <c r="L133" s="35"/>
      <c r="M133" s="35"/>
      <c r="N133" s="35"/>
      <c r="O133" s="35"/>
      <c r="P133" s="35"/>
      <c r="Q133" s="35"/>
      <c r="R133" s="35"/>
      <c r="S133" s="35"/>
      <c r="T133" s="35"/>
      <c r="U133" s="57"/>
      <c r="V133" s="35"/>
      <c r="W133" s="35"/>
      <c r="X133" s="35"/>
    </row>
    <row r="134" spans="7:24" s="19" customFormat="1" x14ac:dyDescent="0.25">
      <c r="G134" s="41"/>
      <c r="H134" s="41"/>
      <c r="I134" s="35"/>
      <c r="J134" s="35"/>
      <c r="K134" s="35"/>
      <c r="L134" s="35"/>
      <c r="M134" s="35"/>
      <c r="N134" s="35"/>
      <c r="O134" s="35"/>
      <c r="P134" s="35"/>
      <c r="Q134" s="35"/>
      <c r="R134" s="35"/>
      <c r="S134" s="35"/>
      <c r="T134" s="35"/>
      <c r="U134" s="57"/>
      <c r="V134" s="35"/>
      <c r="W134" s="35"/>
      <c r="X134" s="35"/>
    </row>
    <row r="135" spans="7:24" s="19" customFormat="1" x14ac:dyDescent="0.25">
      <c r="G135" s="41"/>
      <c r="H135" s="41"/>
      <c r="I135" s="35"/>
      <c r="J135" s="35"/>
      <c r="K135" s="35"/>
      <c r="L135" s="35"/>
      <c r="M135" s="35"/>
      <c r="N135" s="35"/>
      <c r="O135" s="35"/>
      <c r="P135" s="35"/>
      <c r="Q135" s="35"/>
      <c r="R135" s="35"/>
      <c r="S135" s="35"/>
      <c r="T135" s="35"/>
      <c r="U135" s="57"/>
      <c r="V135" s="35"/>
      <c r="W135" s="35"/>
      <c r="X135" s="35"/>
    </row>
    <row r="136" spans="7:24" s="19" customFormat="1" x14ac:dyDescent="0.25">
      <c r="G136" s="41"/>
      <c r="H136" s="41"/>
      <c r="I136" s="35"/>
      <c r="J136" s="35"/>
      <c r="K136" s="35"/>
      <c r="L136" s="35"/>
      <c r="M136" s="35"/>
      <c r="N136" s="35"/>
      <c r="O136" s="35"/>
      <c r="P136" s="35"/>
      <c r="Q136" s="35"/>
      <c r="R136" s="35"/>
      <c r="S136" s="35"/>
      <c r="T136" s="35"/>
      <c r="U136" s="57"/>
      <c r="V136" s="35"/>
      <c r="W136" s="35"/>
      <c r="X136" s="35"/>
    </row>
    <row r="137" spans="7:24" s="19" customFormat="1" x14ac:dyDescent="0.25">
      <c r="G137" s="41"/>
      <c r="H137" s="41"/>
      <c r="I137" s="35"/>
      <c r="J137" s="35"/>
      <c r="K137" s="35"/>
      <c r="L137" s="35"/>
      <c r="M137" s="35"/>
      <c r="N137" s="35"/>
      <c r="O137" s="35"/>
      <c r="P137" s="35"/>
      <c r="Q137" s="35"/>
      <c r="R137" s="35"/>
      <c r="S137" s="35"/>
      <c r="T137" s="35"/>
      <c r="U137" s="57"/>
      <c r="V137" s="35"/>
      <c r="W137" s="35"/>
      <c r="X137" s="35"/>
    </row>
    <row r="138" spans="7:24" s="19" customFormat="1" x14ac:dyDescent="0.25">
      <c r="G138" s="41"/>
      <c r="H138" s="41"/>
      <c r="I138" s="35"/>
      <c r="J138" s="35"/>
      <c r="K138" s="35"/>
      <c r="L138" s="35"/>
      <c r="M138" s="35"/>
      <c r="N138" s="35"/>
      <c r="O138" s="35"/>
      <c r="P138" s="35"/>
      <c r="Q138" s="35"/>
      <c r="R138" s="35"/>
      <c r="S138" s="35"/>
      <c r="T138" s="35"/>
      <c r="U138" s="57"/>
      <c r="V138" s="35"/>
      <c r="W138" s="35"/>
      <c r="X138" s="35"/>
    </row>
    <row r="139" spans="7:24" s="19" customFormat="1" x14ac:dyDescent="0.25">
      <c r="G139" s="41"/>
      <c r="H139" s="41"/>
      <c r="I139" s="35"/>
      <c r="J139" s="35"/>
      <c r="K139" s="35"/>
      <c r="L139" s="35"/>
      <c r="M139" s="35"/>
      <c r="N139" s="35"/>
      <c r="O139" s="35"/>
      <c r="P139" s="35"/>
      <c r="Q139" s="35"/>
      <c r="R139" s="35"/>
      <c r="S139" s="35"/>
      <c r="T139" s="35"/>
      <c r="U139" s="57"/>
      <c r="V139" s="35"/>
      <c r="W139" s="35"/>
      <c r="X139" s="35"/>
    </row>
    <row r="140" spans="7:24" s="19" customFormat="1" x14ac:dyDescent="0.25">
      <c r="G140" s="41"/>
      <c r="H140" s="41"/>
      <c r="I140" s="35"/>
      <c r="J140" s="35"/>
      <c r="K140" s="35"/>
      <c r="L140" s="35"/>
      <c r="M140" s="35"/>
      <c r="N140" s="35"/>
      <c r="O140" s="35"/>
      <c r="P140" s="35"/>
      <c r="Q140" s="35"/>
      <c r="R140" s="35"/>
      <c r="S140" s="35"/>
      <c r="T140" s="35"/>
      <c r="U140" s="57"/>
      <c r="V140" s="35"/>
      <c r="W140" s="35"/>
      <c r="X140" s="35"/>
    </row>
    <row r="141" spans="7:24" s="19" customFormat="1" x14ac:dyDescent="0.25">
      <c r="G141" s="41"/>
      <c r="H141" s="41"/>
      <c r="I141" s="35"/>
      <c r="J141" s="35"/>
      <c r="K141" s="35"/>
      <c r="L141" s="35"/>
      <c r="M141" s="35"/>
      <c r="N141" s="35"/>
      <c r="O141" s="35"/>
      <c r="P141" s="35"/>
      <c r="Q141" s="35"/>
      <c r="R141" s="35"/>
      <c r="S141" s="35"/>
      <c r="T141" s="35"/>
      <c r="U141" s="57"/>
      <c r="V141" s="35"/>
      <c r="W141" s="35"/>
      <c r="X141" s="35"/>
    </row>
    <row r="142" spans="7:24" s="19" customFormat="1" x14ac:dyDescent="0.25">
      <c r="G142" s="41"/>
      <c r="H142" s="41"/>
      <c r="I142" s="35"/>
      <c r="J142" s="35"/>
      <c r="K142" s="35"/>
      <c r="L142" s="35"/>
      <c r="M142" s="35"/>
      <c r="N142" s="35"/>
      <c r="O142" s="35"/>
      <c r="P142" s="35"/>
      <c r="Q142" s="35"/>
      <c r="R142" s="35"/>
      <c r="S142" s="35"/>
      <c r="T142" s="35"/>
      <c r="U142" s="57"/>
      <c r="V142" s="35"/>
      <c r="W142" s="35"/>
      <c r="X142" s="35"/>
    </row>
    <row r="143" spans="7:24" s="19" customFormat="1" x14ac:dyDescent="0.25">
      <c r="G143" s="41"/>
      <c r="H143" s="41"/>
      <c r="I143" s="35"/>
      <c r="J143" s="35"/>
      <c r="K143" s="35"/>
      <c r="L143" s="35"/>
      <c r="M143" s="35"/>
      <c r="N143" s="35"/>
      <c r="O143" s="35"/>
      <c r="P143" s="35"/>
      <c r="Q143" s="35"/>
      <c r="R143" s="35"/>
      <c r="S143" s="35"/>
      <c r="T143" s="35"/>
      <c r="U143" s="57"/>
      <c r="V143" s="35"/>
      <c r="W143" s="35"/>
      <c r="X143" s="35"/>
    </row>
    <row r="144" spans="7:24" s="19" customFormat="1" x14ac:dyDescent="0.25">
      <c r="G144" s="41"/>
      <c r="H144" s="41"/>
      <c r="I144" s="35"/>
      <c r="J144" s="35"/>
      <c r="K144" s="35"/>
      <c r="L144" s="35"/>
      <c r="M144" s="35"/>
      <c r="N144" s="35"/>
      <c r="O144" s="35"/>
      <c r="P144" s="35"/>
      <c r="Q144" s="35"/>
      <c r="R144" s="35"/>
      <c r="S144" s="35"/>
      <c r="T144" s="35"/>
      <c r="U144" s="57"/>
      <c r="V144" s="35"/>
      <c r="W144" s="35"/>
      <c r="X144" s="35"/>
    </row>
    <row r="145" spans="7:24" s="19" customFormat="1" x14ac:dyDescent="0.25">
      <c r="G145" s="41"/>
      <c r="H145" s="41"/>
      <c r="I145" s="35"/>
      <c r="J145" s="35"/>
      <c r="K145" s="35"/>
      <c r="L145" s="35"/>
      <c r="M145" s="35"/>
      <c r="N145" s="35"/>
      <c r="O145" s="35"/>
      <c r="P145" s="35"/>
      <c r="Q145" s="35"/>
      <c r="R145" s="35"/>
      <c r="S145" s="35"/>
      <c r="T145" s="35"/>
      <c r="U145" s="57"/>
      <c r="V145" s="35"/>
      <c r="W145" s="35"/>
      <c r="X145" s="35"/>
    </row>
    <row r="146" spans="7:24" s="19" customFormat="1" x14ac:dyDescent="0.25">
      <c r="G146" s="41"/>
      <c r="H146" s="41"/>
      <c r="I146" s="35"/>
      <c r="J146" s="35"/>
      <c r="K146" s="35"/>
      <c r="L146" s="35"/>
      <c r="M146" s="35"/>
      <c r="N146" s="35"/>
      <c r="O146" s="35"/>
      <c r="P146" s="35"/>
      <c r="Q146" s="35"/>
      <c r="R146" s="35"/>
      <c r="S146" s="35"/>
      <c r="T146" s="35"/>
      <c r="U146" s="57"/>
      <c r="V146" s="35"/>
      <c r="W146" s="35"/>
      <c r="X146" s="35"/>
    </row>
    <row r="147" spans="7:24" s="19" customFormat="1" x14ac:dyDescent="0.25">
      <c r="G147" s="41"/>
      <c r="H147" s="41"/>
      <c r="I147" s="35"/>
      <c r="J147" s="35"/>
      <c r="K147" s="35"/>
      <c r="L147" s="35"/>
      <c r="M147" s="35"/>
      <c r="N147" s="35"/>
      <c r="O147" s="35"/>
      <c r="P147" s="35"/>
      <c r="Q147" s="35"/>
      <c r="R147" s="35"/>
      <c r="S147" s="35"/>
      <c r="T147" s="35"/>
      <c r="U147" s="57"/>
      <c r="V147" s="35"/>
      <c r="W147" s="35"/>
      <c r="X147" s="35"/>
    </row>
    <row r="148" spans="7:24" s="19" customFormat="1" x14ac:dyDescent="0.25">
      <c r="G148" s="41"/>
      <c r="H148" s="41"/>
      <c r="I148" s="35"/>
      <c r="J148" s="35"/>
      <c r="K148" s="35"/>
      <c r="L148" s="35"/>
      <c r="M148" s="35"/>
      <c r="N148" s="35"/>
      <c r="O148" s="35"/>
      <c r="P148" s="35"/>
      <c r="Q148" s="35"/>
      <c r="R148" s="35"/>
      <c r="S148" s="35"/>
      <c r="T148" s="35"/>
      <c r="U148" s="57"/>
      <c r="V148" s="35"/>
      <c r="W148" s="35"/>
      <c r="X148" s="35"/>
    </row>
    <row r="149" spans="7:24" s="19" customFormat="1" x14ac:dyDescent="0.25">
      <c r="G149" s="41"/>
      <c r="H149" s="41"/>
      <c r="I149" s="35"/>
      <c r="J149" s="35"/>
      <c r="K149" s="35"/>
      <c r="L149" s="35"/>
      <c r="M149" s="35"/>
      <c r="N149" s="35"/>
      <c r="O149" s="35"/>
      <c r="P149" s="35"/>
      <c r="Q149" s="35"/>
      <c r="R149" s="35"/>
      <c r="S149" s="35"/>
      <c r="T149" s="35"/>
      <c r="U149" s="57"/>
      <c r="V149" s="35"/>
      <c r="W149" s="35"/>
      <c r="X149" s="35"/>
    </row>
    <row r="150" spans="7:24" s="19" customFormat="1" x14ac:dyDescent="0.25">
      <c r="G150" s="41"/>
      <c r="H150" s="41"/>
      <c r="I150" s="35"/>
      <c r="J150" s="35"/>
      <c r="K150" s="35"/>
      <c r="L150" s="35"/>
      <c r="M150" s="35"/>
      <c r="N150" s="35"/>
      <c r="O150" s="35"/>
      <c r="P150" s="35"/>
      <c r="Q150" s="35"/>
      <c r="R150" s="35"/>
      <c r="S150" s="35"/>
      <c r="T150" s="35"/>
      <c r="U150" s="57"/>
      <c r="V150" s="35"/>
      <c r="W150" s="35"/>
      <c r="X150" s="35"/>
    </row>
    <row r="151" spans="7:24" s="19" customFormat="1" x14ac:dyDescent="0.25">
      <c r="G151" s="41"/>
      <c r="H151" s="41"/>
      <c r="I151" s="35"/>
      <c r="J151" s="35"/>
      <c r="K151" s="35"/>
      <c r="L151" s="35"/>
      <c r="M151" s="35"/>
      <c r="N151" s="35"/>
      <c r="O151" s="35"/>
      <c r="P151" s="35"/>
      <c r="Q151" s="35"/>
      <c r="R151" s="35"/>
      <c r="S151" s="35"/>
      <c r="T151" s="35"/>
      <c r="U151" s="57"/>
      <c r="V151" s="35"/>
      <c r="W151" s="35"/>
      <c r="X151" s="35"/>
    </row>
    <row r="152" spans="7:24" s="19" customFormat="1" x14ac:dyDescent="0.25">
      <c r="G152" s="41"/>
      <c r="H152" s="41"/>
      <c r="I152" s="35"/>
      <c r="J152" s="35"/>
      <c r="K152" s="35"/>
      <c r="L152" s="35"/>
      <c r="M152" s="35"/>
      <c r="N152" s="35"/>
      <c r="O152" s="35"/>
      <c r="P152" s="35"/>
      <c r="Q152" s="35"/>
      <c r="R152" s="35"/>
      <c r="S152" s="35"/>
      <c r="T152" s="35"/>
      <c r="U152" s="57"/>
      <c r="V152" s="35"/>
      <c r="W152" s="35"/>
      <c r="X152" s="35"/>
    </row>
    <row r="153" spans="7:24" s="19" customFormat="1" x14ac:dyDescent="0.25">
      <c r="G153" s="41"/>
      <c r="H153" s="41"/>
      <c r="I153" s="35"/>
      <c r="J153" s="35"/>
      <c r="K153" s="35"/>
      <c r="L153" s="35"/>
      <c r="M153" s="35"/>
      <c r="N153" s="35"/>
      <c r="O153" s="35"/>
      <c r="P153" s="35"/>
      <c r="Q153" s="35"/>
      <c r="R153" s="35"/>
      <c r="S153" s="35"/>
      <c r="T153" s="35"/>
      <c r="U153" s="57"/>
      <c r="V153" s="35"/>
      <c r="W153" s="35"/>
      <c r="X153" s="35"/>
    </row>
    <row r="154" spans="7:24" s="19" customFormat="1" x14ac:dyDescent="0.25">
      <c r="G154" s="41"/>
      <c r="H154" s="41"/>
      <c r="I154" s="35"/>
      <c r="J154" s="35"/>
      <c r="K154" s="35"/>
      <c r="L154" s="35"/>
      <c r="M154" s="35"/>
      <c r="N154" s="35"/>
      <c r="O154" s="35"/>
      <c r="P154" s="35"/>
      <c r="Q154" s="35"/>
      <c r="R154" s="35"/>
      <c r="S154" s="35"/>
      <c r="T154" s="35"/>
      <c r="U154" s="57"/>
      <c r="V154" s="35"/>
      <c r="W154" s="35"/>
      <c r="X154" s="35"/>
    </row>
    <row r="155" spans="7:24" s="19" customFormat="1" x14ac:dyDescent="0.25">
      <c r="G155" s="41"/>
      <c r="H155" s="41"/>
      <c r="I155" s="35"/>
      <c r="J155" s="35"/>
      <c r="K155" s="35"/>
      <c r="L155" s="35"/>
      <c r="M155" s="35"/>
      <c r="N155" s="35"/>
      <c r="O155" s="35"/>
      <c r="P155" s="35"/>
      <c r="Q155" s="35"/>
      <c r="R155" s="35"/>
      <c r="S155" s="35"/>
      <c r="T155" s="35"/>
      <c r="U155" s="57"/>
      <c r="V155" s="35"/>
      <c r="W155" s="35"/>
      <c r="X155" s="35"/>
    </row>
    <row r="156" spans="7:24" s="19" customFormat="1" x14ac:dyDescent="0.25">
      <c r="G156" s="41"/>
      <c r="H156" s="41"/>
      <c r="I156" s="35"/>
      <c r="J156" s="35"/>
      <c r="K156" s="35"/>
      <c r="L156" s="35"/>
      <c r="M156" s="35"/>
      <c r="N156" s="35"/>
      <c r="O156" s="35"/>
      <c r="P156" s="35"/>
      <c r="Q156" s="35"/>
      <c r="R156" s="35"/>
      <c r="S156" s="35"/>
      <c r="T156" s="35"/>
      <c r="U156" s="57"/>
      <c r="V156" s="35"/>
      <c r="W156" s="35"/>
      <c r="X156" s="35"/>
    </row>
    <row r="157" spans="7:24" s="19" customFormat="1" x14ac:dyDescent="0.25">
      <c r="G157" s="41"/>
      <c r="H157" s="41"/>
      <c r="I157" s="35"/>
      <c r="J157" s="35"/>
      <c r="K157" s="35"/>
      <c r="L157" s="35"/>
      <c r="M157" s="35"/>
      <c r="N157" s="35"/>
      <c r="O157" s="35"/>
      <c r="P157" s="35"/>
      <c r="Q157" s="35"/>
      <c r="R157" s="35"/>
      <c r="S157" s="35"/>
      <c r="T157" s="35"/>
      <c r="U157" s="57"/>
      <c r="V157" s="35"/>
      <c r="W157" s="35"/>
      <c r="X157" s="35"/>
    </row>
    <row r="158" spans="7:24" s="19" customFormat="1" x14ac:dyDescent="0.25">
      <c r="G158" s="41"/>
      <c r="H158" s="41"/>
      <c r="I158" s="35"/>
      <c r="J158" s="35"/>
      <c r="K158" s="35"/>
      <c r="L158" s="35"/>
      <c r="M158" s="35"/>
      <c r="N158" s="35"/>
      <c r="O158" s="35"/>
      <c r="P158" s="35"/>
      <c r="Q158" s="35"/>
      <c r="R158" s="35"/>
      <c r="S158" s="35"/>
      <c r="T158" s="35"/>
      <c r="U158" s="57"/>
      <c r="V158" s="35"/>
      <c r="W158" s="35"/>
      <c r="X158" s="35"/>
    </row>
    <row r="159" spans="7:24" s="19" customFormat="1" x14ac:dyDescent="0.25">
      <c r="G159" s="41"/>
      <c r="H159" s="41"/>
      <c r="I159" s="35"/>
      <c r="J159" s="35"/>
      <c r="K159" s="35"/>
      <c r="L159" s="35"/>
      <c r="M159" s="35"/>
      <c r="N159" s="35"/>
      <c r="O159" s="35"/>
      <c r="P159" s="35"/>
      <c r="Q159" s="35"/>
      <c r="R159" s="35"/>
      <c r="S159" s="35"/>
      <c r="T159" s="35"/>
      <c r="U159" s="57"/>
      <c r="V159" s="35"/>
      <c r="W159" s="35"/>
      <c r="X159" s="35"/>
    </row>
    <row r="160" spans="7:24" s="19" customFormat="1" x14ac:dyDescent="0.25">
      <c r="G160" s="41"/>
      <c r="H160" s="41"/>
      <c r="I160" s="35"/>
      <c r="J160" s="35"/>
      <c r="K160" s="35"/>
      <c r="L160" s="35"/>
      <c r="M160" s="35"/>
      <c r="N160" s="35"/>
      <c r="O160" s="35"/>
      <c r="P160" s="35"/>
      <c r="Q160" s="35"/>
      <c r="R160" s="35"/>
      <c r="S160" s="35"/>
      <c r="T160" s="35"/>
      <c r="U160" s="57"/>
      <c r="V160" s="35"/>
      <c r="W160" s="35"/>
      <c r="X160" s="35"/>
    </row>
    <row r="161" spans="7:24" s="19" customFormat="1" x14ac:dyDescent="0.25">
      <c r="G161" s="41"/>
      <c r="H161" s="41"/>
      <c r="I161" s="35"/>
      <c r="J161" s="35"/>
      <c r="K161" s="35"/>
      <c r="L161" s="35"/>
      <c r="M161" s="35"/>
      <c r="N161" s="35"/>
      <c r="O161" s="35"/>
      <c r="P161" s="35"/>
      <c r="Q161" s="35"/>
      <c r="R161" s="35"/>
      <c r="S161" s="35"/>
      <c r="T161" s="35"/>
      <c r="U161" s="57"/>
      <c r="V161" s="35"/>
      <c r="W161" s="35"/>
      <c r="X161" s="35"/>
    </row>
    <row r="162" spans="7:24" s="19" customFormat="1" x14ac:dyDescent="0.25">
      <c r="G162" s="41"/>
      <c r="H162" s="41"/>
      <c r="I162" s="35"/>
      <c r="J162" s="35"/>
      <c r="K162" s="35"/>
      <c r="L162" s="35"/>
      <c r="M162" s="35"/>
      <c r="N162" s="35"/>
      <c r="O162" s="35"/>
      <c r="P162" s="35"/>
      <c r="Q162" s="35"/>
      <c r="R162" s="35"/>
      <c r="S162" s="35"/>
      <c r="T162" s="35"/>
      <c r="U162" s="57"/>
      <c r="V162" s="35"/>
      <c r="W162" s="35"/>
      <c r="X162" s="35"/>
    </row>
    <row r="163" spans="7:24" s="19" customFormat="1" x14ac:dyDescent="0.25">
      <c r="G163" s="41"/>
      <c r="H163" s="41"/>
      <c r="I163" s="35"/>
      <c r="J163" s="35"/>
      <c r="K163" s="35"/>
      <c r="L163" s="35"/>
      <c r="M163" s="35"/>
      <c r="N163" s="35"/>
      <c r="O163" s="35"/>
      <c r="P163" s="35"/>
      <c r="Q163" s="35"/>
      <c r="R163" s="35"/>
      <c r="S163" s="35"/>
      <c r="T163" s="35"/>
      <c r="U163" s="57"/>
      <c r="V163" s="35"/>
      <c r="W163" s="35"/>
      <c r="X163" s="35"/>
    </row>
    <row r="164" spans="7:24" s="19" customFormat="1" x14ac:dyDescent="0.25">
      <c r="G164" s="41"/>
      <c r="H164" s="41"/>
      <c r="I164" s="35"/>
      <c r="J164" s="35"/>
      <c r="K164" s="35"/>
      <c r="L164" s="35"/>
      <c r="M164" s="35"/>
      <c r="N164" s="35"/>
      <c r="O164" s="35"/>
      <c r="P164" s="35"/>
      <c r="Q164" s="35"/>
      <c r="R164" s="35"/>
      <c r="S164" s="35"/>
      <c r="T164" s="35"/>
      <c r="U164" s="57"/>
      <c r="V164" s="35"/>
      <c r="W164" s="35"/>
      <c r="X164" s="35"/>
    </row>
    <row r="165" spans="7:24" s="19" customFormat="1" x14ac:dyDescent="0.25">
      <c r="G165" s="41"/>
      <c r="H165" s="41"/>
      <c r="I165" s="35"/>
      <c r="J165" s="35"/>
      <c r="K165" s="35"/>
      <c r="L165" s="35"/>
      <c r="M165" s="35"/>
      <c r="N165" s="35"/>
      <c r="O165" s="35"/>
      <c r="P165" s="35"/>
      <c r="Q165" s="35"/>
      <c r="R165" s="35"/>
      <c r="S165" s="35"/>
      <c r="T165" s="35"/>
      <c r="U165" s="57"/>
      <c r="V165" s="35"/>
      <c r="W165" s="35"/>
      <c r="X165" s="35"/>
    </row>
    <row r="166" spans="7:24" s="19" customFormat="1" x14ac:dyDescent="0.25">
      <c r="G166" s="41"/>
      <c r="H166" s="41"/>
      <c r="I166" s="35"/>
      <c r="J166" s="35"/>
      <c r="K166" s="35"/>
      <c r="L166" s="35"/>
      <c r="M166" s="35"/>
      <c r="N166" s="35"/>
      <c r="O166" s="35"/>
      <c r="P166" s="35"/>
      <c r="Q166" s="35"/>
      <c r="R166" s="35"/>
      <c r="S166" s="35"/>
      <c r="T166" s="35"/>
      <c r="U166" s="57"/>
      <c r="V166" s="35"/>
      <c r="W166" s="35"/>
      <c r="X166" s="35"/>
    </row>
    <row r="167" spans="7:24" s="19" customFormat="1" x14ac:dyDescent="0.25">
      <c r="G167" s="41"/>
      <c r="H167" s="41"/>
      <c r="I167" s="35"/>
      <c r="J167" s="35"/>
      <c r="K167" s="35"/>
      <c r="L167" s="35"/>
      <c r="M167" s="35"/>
      <c r="N167" s="35"/>
      <c r="O167" s="35"/>
      <c r="P167" s="35"/>
      <c r="Q167" s="35"/>
      <c r="R167" s="35"/>
      <c r="S167" s="35"/>
      <c r="T167" s="35"/>
      <c r="U167" s="57"/>
      <c r="V167" s="35"/>
      <c r="W167" s="35"/>
      <c r="X167" s="35"/>
    </row>
    <row r="168" spans="7:24" s="19" customFormat="1" x14ac:dyDescent="0.25">
      <c r="G168" s="41"/>
      <c r="H168" s="41"/>
      <c r="I168" s="35"/>
      <c r="J168" s="35"/>
      <c r="K168" s="35"/>
      <c r="L168" s="35"/>
      <c r="M168" s="35"/>
      <c r="N168" s="35"/>
      <c r="O168" s="35"/>
      <c r="P168" s="35"/>
      <c r="Q168" s="35"/>
      <c r="R168" s="35"/>
      <c r="S168" s="35"/>
      <c r="T168" s="35"/>
      <c r="U168" s="57"/>
      <c r="V168" s="35"/>
      <c r="W168" s="35"/>
      <c r="X168" s="35"/>
    </row>
    <row r="169" spans="7:24" s="19" customFormat="1" x14ac:dyDescent="0.25">
      <c r="G169" s="41"/>
      <c r="H169" s="41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57"/>
      <c r="V169" s="35"/>
      <c r="W169" s="35"/>
      <c r="X169" s="35"/>
    </row>
    <row r="170" spans="7:24" s="19" customFormat="1" x14ac:dyDescent="0.25">
      <c r="G170" s="41"/>
      <c r="H170" s="41"/>
      <c r="I170" s="35"/>
      <c r="J170" s="35"/>
      <c r="K170" s="35"/>
      <c r="L170" s="35"/>
      <c r="M170" s="35"/>
      <c r="N170" s="35"/>
      <c r="O170" s="35"/>
      <c r="P170" s="35"/>
      <c r="Q170" s="35"/>
      <c r="R170" s="35"/>
      <c r="S170" s="35"/>
      <c r="T170" s="35"/>
      <c r="U170" s="57"/>
      <c r="V170" s="35"/>
      <c r="W170" s="35"/>
      <c r="X170" s="35"/>
    </row>
    <row r="171" spans="7:24" s="19" customFormat="1" x14ac:dyDescent="0.25">
      <c r="G171" s="41"/>
      <c r="H171" s="41"/>
      <c r="I171" s="35"/>
      <c r="J171" s="35"/>
      <c r="K171" s="35"/>
      <c r="L171" s="35"/>
      <c r="M171" s="35"/>
      <c r="N171" s="35"/>
      <c r="O171" s="35"/>
      <c r="P171" s="35"/>
      <c r="Q171" s="35"/>
      <c r="R171" s="35"/>
      <c r="S171" s="35"/>
      <c r="T171" s="35"/>
      <c r="U171" s="57"/>
      <c r="V171" s="35"/>
      <c r="W171" s="35"/>
      <c r="X171" s="35"/>
    </row>
    <row r="172" spans="7:24" s="19" customFormat="1" x14ac:dyDescent="0.25">
      <c r="G172" s="41"/>
      <c r="H172" s="41"/>
      <c r="I172" s="35"/>
      <c r="J172" s="35"/>
      <c r="K172" s="35"/>
      <c r="L172" s="35"/>
      <c r="M172" s="35"/>
      <c r="N172" s="35"/>
      <c r="O172" s="35"/>
      <c r="P172" s="35"/>
      <c r="Q172" s="35"/>
      <c r="R172" s="35"/>
      <c r="S172" s="35"/>
      <c r="T172" s="35"/>
      <c r="U172" s="57"/>
      <c r="V172" s="35"/>
      <c r="W172" s="35"/>
      <c r="X172" s="35"/>
    </row>
    <row r="173" spans="7:24" s="19" customFormat="1" x14ac:dyDescent="0.25">
      <c r="G173" s="41"/>
      <c r="H173" s="41"/>
      <c r="I173" s="35"/>
      <c r="J173" s="35"/>
      <c r="K173" s="35"/>
      <c r="L173" s="35"/>
      <c r="M173" s="35"/>
      <c r="N173" s="35"/>
      <c r="O173" s="35"/>
      <c r="P173" s="35"/>
      <c r="Q173" s="35"/>
      <c r="R173" s="35"/>
      <c r="S173" s="35"/>
      <c r="T173" s="35"/>
      <c r="U173" s="57"/>
      <c r="V173" s="35"/>
      <c r="W173" s="35"/>
      <c r="X173" s="35"/>
    </row>
    <row r="174" spans="7:24" s="19" customFormat="1" x14ac:dyDescent="0.25">
      <c r="G174" s="41"/>
      <c r="H174" s="41"/>
      <c r="I174" s="35"/>
      <c r="J174" s="35"/>
      <c r="K174" s="35"/>
      <c r="L174" s="35"/>
      <c r="M174" s="35"/>
      <c r="N174" s="35"/>
      <c r="O174" s="35"/>
      <c r="P174" s="35"/>
      <c r="Q174" s="35"/>
      <c r="R174" s="35"/>
      <c r="S174" s="35"/>
      <c r="T174" s="35"/>
      <c r="U174" s="57"/>
      <c r="V174" s="35"/>
      <c r="W174" s="35"/>
      <c r="X174" s="35"/>
    </row>
    <row r="175" spans="7:24" s="19" customFormat="1" x14ac:dyDescent="0.25">
      <c r="G175" s="41"/>
      <c r="H175" s="41"/>
      <c r="I175" s="35"/>
      <c r="J175" s="35"/>
      <c r="K175" s="35"/>
      <c r="L175" s="35"/>
      <c r="M175" s="35"/>
      <c r="N175" s="35"/>
      <c r="O175" s="35"/>
      <c r="P175" s="35"/>
      <c r="Q175" s="35"/>
      <c r="R175" s="35"/>
      <c r="S175" s="35"/>
      <c r="T175" s="35"/>
      <c r="U175" s="57"/>
      <c r="V175" s="35"/>
      <c r="W175" s="35"/>
      <c r="X175" s="35"/>
    </row>
    <row r="176" spans="7:24" s="19" customFormat="1" x14ac:dyDescent="0.25">
      <c r="G176" s="41"/>
      <c r="H176" s="41"/>
      <c r="I176" s="35"/>
      <c r="J176" s="35"/>
      <c r="K176" s="35"/>
      <c r="L176" s="35"/>
      <c r="M176" s="35"/>
      <c r="N176" s="35"/>
      <c r="O176" s="35"/>
      <c r="P176" s="35"/>
      <c r="Q176" s="35"/>
      <c r="R176" s="35"/>
      <c r="S176" s="35"/>
      <c r="T176" s="35"/>
      <c r="U176" s="57"/>
      <c r="V176" s="35"/>
      <c r="W176" s="35"/>
      <c r="X176" s="35"/>
    </row>
    <row r="177" spans="7:24" s="19" customFormat="1" x14ac:dyDescent="0.25">
      <c r="G177" s="41"/>
      <c r="H177" s="41"/>
      <c r="I177" s="35"/>
      <c r="J177" s="35"/>
      <c r="K177" s="35"/>
      <c r="L177" s="35"/>
      <c r="M177" s="35"/>
      <c r="N177" s="35"/>
      <c r="O177" s="35"/>
      <c r="P177" s="35"/>
      <c r="Q177" s="35"/>
      <c r="R177" s="35"/>
      <c r="S177" s="35"/>
      <c r="T177" s="35"/>
      <c r="U177" s="57"/>
      <c r="V177" s="35"/>
      <c r="W177" s="35"/>
      <c r="X177" s="35"/>
    </row>
    <row r="178" spans="7:24" s="19" customFormat="1" x14ac:dyDescent="0.25">
      <c r="G178" s="41"/>
      <c r="H178" s="41"/>
      <c r="I178" s="35"/>
      <c r="J178" s="35"/>
      <c r="K178" s="35"/>
      <c r="L178" s="35"/>
      <c r="M178" s="35"/>
      <c r="N178" s="35"/>
      <c r="O178" s="35"/>
      <c r="P178" s="35"/>
      <c r="Q178" s="35"/>
      <c r="R178" s="35"/>
      <c r="S178" s="35"/>
      <c r="T178" s="35"/>
      <c r="U178" s="57"/>
      <c r="V178" s="35"/>
      <c r="W178" s="35"/>
      <c r="X178" s="35"/>
    </row>
    <row r="179" spans="7:24" s="19" customFormat="1" x14ac:dyDescent="0.25">
      <c r="G179" s="41"/>
      <c r="H179" s="41"/>
      <c r="I179" s="35"/>
      <c r="J179" s="35"/>
      <c r="K179" s="35"/>
      <c r="L179" s="35"/>
      <c r="M179" s="35"/>
      <c r="N179" s="35"/>
      <c r="O179" s="35"/>
      <c r="P179" s="35"/>
      <c r="Q179" s="35"/>
      <c r="R179" s="35"/>
      <c r="S179" s="35"/>
      <c r="T179" s="35"/>
      <c r="U179" s="57"/>
      <c r="V179" s="35"/>
      <c r="W179" s="35"/>
      <c r="X179" s="35"/>
    </row>
    <row r="180" spans="7:24" s="19" customFormat="1" x14ac:dyDescent="0.25">
      <c r="G180" s="41"/>
      <c r="H180" s="41"/>
      <c r="I180" s="35"/>
      <c r="J180" s="35"/>
      <c r="K180" s="35"/>
      <c r="L180" s="35"/>
      <c r="M180" s="35"/>
      <c r="N180" s="35"/>
      <c r="O180" s="35"/>
      <c r="P180" s="35"/>
      <c r="Q180" s="35"/>
      <c r="R180" s="35"/>
      <c r="S180" s="35"/>
      <c r="T180" s="35"/>
      <c r="U180" s="57"/>
      <c r="V180" s="35"/>
      <c r="W180" s="35"/>
      <c r="X180" s="35"/>
    </row>
    <row r="181" spans="7:24" s="19" customFormat="1" x14ac:dyDescent="0.25">
      <c r="G181" s="41"/>
      <c r="H181" s="41"/>
      <c r="I181" s="35"/>
      <c r="J181" s="35"/>
      <c r="K181" s="35"/>
      <c r="L181" s="35"/>
      <c r="M181" s="35"/>
      <c r="N181" s="35"/>
      <c r="O181" s="35"/>
      <c r="P181" s="35"/>
      <c r="Q181" s="35"/>
      <c r="R181" s="35"/>
      <c r="S181" s="35"/>
      <c r="T181" s="35"/>
      <c r="U181" s="57"/>
      <c r="V181" s="35"/>
      <c r="W181" s="35"/>
      <c r="X181" s="35"/>
    </row>
    <row r="182" spans="7:24" s="19" customFormat="1" x14ac:dyDescent="0.25">
      <c r="G182" s="41"/>
      <c r="H182" s="41"/>
      <c r="I182" s="35"/>
      <c r="J182" s="35"/>
      <c r="K182" s="35"/>
      <c r="L182" s="35"/>
      <c r="M182" s="35"/>
      <c r="N182" s="35"/>
      <c r="O182" s="35"/>
      <c r="P182" s="35"/>
      <c r="Q182" s="35"/>
      <c r="R182" s="35"/>
      <c r="S182" s="35"/>
      <c r="T182" s="35"/>
      <c r="U182" s="57"/>
      <c r="V182" s="35"/>
      <c r="W182" s="35"/>
      <c r="X182" s="35"/>
    </row>
    <row r="183" spans="7:24" s="19" customFormat="1" x14ac:dyDescent="0.25">
      <c r="G183" s="41"/>
      <c r="H183" s="41"/>
      <c r="I183" s="35"/>
      <c r="J183" s="35"/>
      <c r="K183" s="35"/>
      <c r="L183" s="35"/>
      <c r="M183" s="35"/>
      <c r="N183" s="35"/>
      <c r="O183" s="35"/>
      <c r="P183" s="35"/>
      <c r="Q183" s="35"/>
      <c r="R183" s="35"/>
      <c r="S183" s="35"/>
      <c r="T183" s="35"/>
      <c r="U183" s="57"/>
      <c r="V183" s="35"/>
      <c r="W183" s="35"/>
      <c r="X183" s="35"/>
    </row>
    <row r="184" spans="7:24" s="19" customFormat="1" x14ac:dyDescent="0.25">
      <c r="G184" s="41"/>
      <c r="H184" s="41"/>
      <c r="I184" s="35"/>
      <c r="J184" s="35"/>
      <c r="K184" s="35"/>
      <c r="L184" s="35"/>
      <c r="M184" s="35"/>
      <c r="N184" s="35"/>
      <c r="O184" s="35"/>
      <c r="P184" s="35"/>
      <c r="Q184" s="35"/>
      <c r="R184" s="35"/>
      <c r="S184" s="35"/>
      <c r="T184" s="35"/>
      <c r="U184" s="57"/>
      <c r="V184" s="35"/>
      <c r="W184" s="35"/>
      <c r="X184" s="35"/>
    </row>
    <row r="185" spans="7:24" s="19" customFormat="1" x14ac:dyDescent="0.25">
      <c r="G185" s="41"/>
      <c r="H185" s="41"/>
      <c r="I185" s="35"/>
      <c r="J185" s="35"/>
      <c r="K185" s="35"/>
      <c r="L185" s="35"/>
      <c r="M185" s="35"/>
      <c r="N185" s="35"/>
      <c r="O185" s="35"/>
      <c r="P185" s="35"/>
      <c r="Q185" s="35"/>
      <c r="R185" s="35"/>
      <c r="S185" s="35"/>
      <c r="T185" s="35"/>
      <c r="U185" s="57"/>
      <c r="V185" s="35"/>
      <c r="W185" s="35"/>
      <c r="X185" s="35"/>
    </row>
    <row r="186" spans="7:24" s="19" customFormat="1" x14ac:dyDescent="0.25">
      <c r="G186" s="41"/>
      <c r="H186" s="41"/>
      <c r="I186" s="35"/>
      <c r="J186" s="35"/>
      <c r="K186" s="35"/>
      <c r="L186" s="35"/>
      <c r="M186" s="35"/>
      <c r="N186" s="35"/>
      <c r="O186" s="35"/>
      <c r="P186" s="35"/>
      <c r="Q186" s="35"/>
      <c r="R186" s="35"/>
      <c r="S186" s="35"/>
      <c r="T186" s="35"/>
      <c r="U186" s="57"/>
      <c r="V186" s="35"/>
      <c r="W186" s="35"/>
      <c r="X186" s="35"/>
    </row>
    <row r="187" spans="7:24" s="19" customFormat="1" x14ac:dyDescent="0.25">
      <c r="G187" s="41"/>
      <c r="H187" s="41"/>
      <c r="I187" s="35"/>
      <c r="J187" s="35"/>
      <c r="K187" s="35"/>
      <c r="L187" s="35"/>
      <c r="M187" s="35"/>
      <c r="N187" s="35"/>
      <c r="O187" s="35"/>
      <c r="P187" s="35"/>
      <c r="Q187" s="35"/>
      <c r="R187" s="35"/>
      <c r="S187" s="35"/>
      <c r="T187" s="35"/>
      <c r="U187" s="57"/>
      <c r="V187" s="35"/>
      <c r="W187" s="35"/>
      <c r="X187" s="35"/>
    </row>
    <row r="188" spans="7:24" s="19" customFormat="1" x14ac:dyDescent="0.25">
      <c r="G188" s="41"/>
      <c r="H188" s="41"/>
      <c r="I188" s="35"/>
      <c r="J188" s="35"/>
      <c r="K188" s="35"/>
      <c r="L188" s="35"/>
      <c r="M188" s="35"/>
      <c r="N188" s="35"/>
      <c r="O188" s="35"/>
      <c r="P188" s="35"/>
      <c r="Q188" s="35"/>
      <c r="R188" s="35"/>
      <c r="S188" s="35"/>
      <c r="T188" s="35"/>
      <c r="U188" s="57"/>
      <c r="V188" s="35"/>
      <c r="W188" s="35"/>
      <c r="X188" s="35"/>
    </row>
    <row r="189" spans="7:24" s="19" customFormat="1" x14ac:dyDescent="0.25">
      <c r="G189" s="41"/>
      <c r="H189" s="41"/>
      <c r="I189" s="35"/>
      <c r="J189" s="35"/>
      <c r="K189" s="35"/>
      <c r="L189" s="35"/>
      <c r="M189" s="35"/>
      <c r="N189" s="35"/>
      <c r="O189" s="35"/>
      <c r="P189" s="35"/>
      <c r="Q189" s="35"/>
      <c r="R189" s="35"/>
      <c r="S189" s="35"/>
      <c r="T189" s="35"/>
      <c r="U189" s="57"/>
      <c r="V189" s="35"/>
      <c r="W189" s="35"/>
      <c r="X189" s="35"/>
    </row>
    <row r="190" spans="7:24" s="19" customFormat="1" x14ac:dyDescent="0.25">
      <c r="G190" s="41"/>
      <c r="H190" s="41"/>
      <c r="I190" s="35"/>
      <c r="J190" s="35"/>
      <c r="K190" s="35"/>
      <c r="L190" s="35"/>
      <c r="M190" s="35"/>
      <c r="N190" s="35"/>
      <c r="O190" s="35"/>
      <c r="P190" s="35"/>
      <c r="Q190" s="35"/>
      <c r="R190" s="35"/>
      <c r="S190" s="35"/>
      <c r="T190" s="35"/>
      <c r="U190" s="57"/>
      <c r="V190" s="35"/>
      <c r="W190" s="35"/>
      <c r="X190" s="35"/>
    </row>
    <row r="191" spans="7:24" s="19" customFormat="1" x14ac:dyDescent="0.25">
      <c r="G191" s="41"/>
      <c r="H191" s="41"/>
      <c r="I191" s="35"/>
      <c r="J191" s="35"/>
      <c r="K191" s="35"/>
      <c r="L191" s="35"/>
      <c r="M191" s="35"/>
      <c r="N191" s="35"/>
      <c r="O191" s="35"/>
      <c r="P191" s="35"/>
      <c r="Q191" s="35"/>
      <c r="R191" s="35"/>
      <c r="S191" s="35"/>
      <c r="T191" s="35"/>
      <c r="U191" s="57"/>
      <c r="V191" s="35"/>
      <c r="W191" s="35"/>
      <c r="X191" s="35"/>
    </row>
    <row r="192" spans="7:24" s="19" customFormat="1" x14ac:dyDescent="0.25">
      <c r="G192" s="41"/>
      <c r="H192" s="41"/>
      <c r="I192" s="35"/>
      <c r="J192" s="35"/>
      <c r="K192" s="35"/>
      <c r="L192" s="35"/>
      <c r="M192" s="35"/>
      <c r="N192" s="35"/>
      <c r="O192" s="35"/>
      <c r="P192" s="35"/>
      <c r="Q192" s="35"/>
      <c r="R192" s="35"/>
      <c r="S192" s="35"/>
      <c r="T192" s="35"/>
      <c r="U192" s="57"/>
      <c r="V192" s="35"/>
      <c r="W192" s="35"/>
      <c r="X192" s="35"/>
    </row>
    <row r="193" spans="7:24" s="19" customFormat="1" x14ac:dyDescent="0.25">
      <c r="G193" s="41"/>
      <c r="H193" s="41"/>
      <c r="I193" s="35"/>
      <c r="J193" s="35"/>
      <c r="K193" s="35"/>
      <c r="L193" s="35"/>
      <c r="M193" s="35"/>
      <c r="N193" s="35"/>
      <c r="O193" s="35"/>
      <c r="P193" s="35"/>
      <c r="Q193" s="35"/>
      <c r="R193" s="35"/>
      <c r="S193" s="35"/>
      <c r="T193" s="35"/>
      <c r="U193" s="57"/>
      <c r="V193" s="35"/>
      <c r="W193" s="35"/>
      <c r="X193" s="35"/>
    </row>
    <row r="194" spans="7:24" s="19" customFormat="1" x14ac:dyDescent="0.25">
      <c r="G194" s="41"/>
      <c r="H194" s="41"/>
      <c r="I194" s="35"/>
      <c r="J194" s="35"/>
      <c r="K194" s="35"/>
      <c r="L194" s="35"/>
      <c r="M194" s="35"/>
      <c r="N194" s="35"/>
      <c r="O194" s="35"/>
      <c r="P194" s="35"/>
      <c r="Q194" s="35"/>
      <c r="R194" s="35"/>
      <c r="S194" s="35"/>
      <c r="T194" s="35"/>
      <c r="U194" s="57"/>
      <c r="V194" s="35"/>
      <c r="W194" s="35"/>
      <c r="X194" s="35"/>
    </row>
    <row r="195" spans="7:24" s="19" customFormat="1" x14ac:dyDescent="0.25">
      <c r="G195" s="41"/>
      <c r="H195" s="41"/>
      <c r="I195" s="35"/>
      <c r="J195" s="35"/>
      <c r="K195" s="35"/>
      <c r="L195" s="35"/>
      <c r="M195" s="35"/>
      <c r="N195" s="35"/>
      <c r="O195" s="35"/>
      <c r="P195" s="35"/>
      <c r="Q195" s="35"/>
      <c r="R195" s="35"/>
      <c r="S195" s="35"/>
      <c r="T195" s="35"/>
      <c r="U195" s="57"/>
      <c r="V195" s="35"/>
      <c r="W195" s="35"/>
      <c r="X195" s="35"/>
    </row>
    <row r="196" spans="7:24" s="19" customFormat="1" x14ac:dyDescent="0.25">
      <c r="G196" s="41"/>
      <c r="H196" s="41"/>
      <c r="I196" s="35"/>
      <c r="J196" s="35"/>
      <c r="K196" s="35"/>
      <c r="L196" s="35"/>
      <c r="M196" s="35"/>
      <c r="N196" s="35"/>
      <c r="O196" s="35"/>
      <c r="P196" s="35"/>
      <c r="Q196" s="35"/>
      <c r="R196" s="35"/>
      <c r="S196" s="35"/>
      <c r="T196" s="35"/>
      <c r="U196" s="57"/>
      <c r="V196" s="35"/>
      <c r="W196" s="35"/>
      <c r="X196" s="35"/>
    </row>
    <row r="197" spans="7:24" s="19" customFormat="1" x14ac:dyDescent="0.25">
      <c r="G197" s="41"/>
      <c r="H197" s="41"/>
      <c r="I197" s="35"/>
      <c r="J197" s="35"/>
      <c r="K197" s="35"/>
      <c r="L197" s="35"/>
      <c r="M197" s="35"/>
      <c r="N197" s="35"/>
      <c r="O197" s="35"/>
      <c r="P197" s="35"/>
      <c r="Q197" s="35"/>
      <c r="R197" s="35"/>
      <c r="S197" s="35"/>
      <c r="T197" s="35"/>
      <c r="U197" s="57"/>
      <c r="V197" s="35"/>
      <c r="W197" s="35"/>
      <c r="X197" s="35"/>
    </row>
    <row r="198" spans="7:24" s="19" customFormat="1" x14ac:dyDescent="0.25">
      <c r="G198" s="41"/>
      <c r="H198" s="41"/>
      <c r="I198" s="35"/>
      <c r="J198" s="35"/>
      <c r="K198" s="35"/>
      <c r="L198" s="35"/>
      <c r="M198" s="35"/>
      <c r="N198" s="35"/>
      <c r="O198" s="35"/>
      <c r="P198" s="35"/>
      <c r="Q198" s="35"/>
      <c r="R198" s="35"/>
      <c r="S198" s="35"/>
      <c r="T198" s="35"/>
      <c r="U198" s="57"/>
      <c r="V198" s="35"/>
      <c r="W198" s="35"/>
      <c r="X198" s="35"/>
    </row>
    <row r="199" spans="7:24" s="19" customFormat="1" x14ac:dyDescent="0.25">
      <c r="G199" s="41"/>
      <c r="H199" s="41"/>
      <c r="I199" s="35"/>
      <c r="J199" s="35"/>
      <c r="K199" s="35"/>
      <c r="L199" s="35"/>
      <c r="M199" s="35"/>
      <c r="N199" s="35"/>
      <c r="O199" s="35"/>
      <c r="P199" s="35"/>
      <c r="Q199" s="35"/>
      <c r="R199" s="35"/>
      <c r="S199" s="35"/>
      <c r="T199" s="35"/>
      <c r="U199" s="57"/>
      <c r="V199" s="35"/>
      <c r="W199" s="35"/>
      <c r="X199" s="35"/>
    </row>
    <row r="200" spans="7:24" s="19" customFormat="1" x14ac:dyDescent="0.25">
      <c r="G200" s="41"/>
      <c r="H200" s="41"/>
      <c r="I200" s="35"/>
      <c r="J200" s="35"/>
      <c r="K200" s="35"/>
      <c r="L200" s="35"/>
      <c r="M200" s="35"/>
      <c r="N200" s="35"/>
      <c r="O200" s="35"/>
      <c r="P200" s="35"/>
      <c r="Q200" s="35"/>
      <c r="R200" s="35"/>
      <c r="S200" s="35"/>
      <c r="T200" s="35"/>
      <c r="U200" s="57"/>
      <c r="V200" s="35"/>
      <c r="W200" s="35"/>
      <c r="X200" s="35"/>
    </row>
    <row r="201" spans="7:24" s="19" customFormat="1" x14ac:dyDescent="0.25">
      <c r="G201" s="41"/>
      <c r="H201" s="41"/>
      <c r="I201" s="35"/>
      <c r="J201" s="35"/>
      <c r="K201" s="35"/>
      <c r="L201" s="35"/>
      <c r="M201" s="35"/>
      <c r="N201" s="35"/>
      <c r="O201" s="35"/>
      <c r="P201" s="35"/>
      <c r="Q201" s="35"/>
      <c r="R201" s="35"/>
      <c r="S201" s="35"/>
      <c r="T201" s="35"/>
      <c r="U201" s="57"/>
      <c r="V201" s="35"/>
      <c r="W201" s="35"/>
      <c r="X201" s="35"/>
    </row>
    <row r="202" spans="7:24" s="19" customFormat="1" x14ac:dyDescent="0.25">
      <c r="G202" s="41"/>
      <c r="H202" s="41"/>
      <c r="I202" s="35"/>
      <c r="J202" s="35"/>
      <c r="K202" s="35"/>
      <c r="L202" s="35"/>
      <c r="M202" s="35"/>
      <c r="N202" s="35"/>
      <c r="O202" s="35"/>
      <c r="P202" s="35"/>
      <c r="Q202" s="35"/>
      <c r="R202" s="35"/>
      <c r="S202" s="35"/>
      <c r="T202" s="35"/>
      <c r="U202" s="57"/>
      <c r="V202" s="35"/>
      <c r="W202" s="35"/>
      <c r="X202" s="35"/>
    </row>
    <row r="203" spans="7:24" s="19" customFormat="1" x14ac:dyDescent="0.25">
      <c r="G203" s="41"/>
      <c r="H203" s="41"/>
      <c r="I203" s="35"/>
      <c r="J203" s="35"/>
      <c r="K203" s="35"/>
      <c r="L203" s="35"/>
      <c r="M203" s="35"/>
      <c r="N203" s="35"/>
      <c r="O203" s="35"/>
      <c r="P203" s="35"/>
      <c r="Q203" s="35"/>
      <c r="R203" s="35"/>
      <c r="S203" s="35"/>
      <c r="T203" s="35"/>
      <c r="U203" s="57"/>
      <c r="V203" s="35"/>
      <c r="W203" s="35"/>
      <c r="X203" s="35"/>
    </row>
    <row r="204" spans="7:24" s="19" customFormat="1" x14ac:dyDescent="0.25">
      <c r="G204" s="41"/>
      <c r="H204" s="41"/>
      <c r="I204" s="35"/>
      <c r="J204" s="35"/>
      <c r="K204" s="35"/>
      <c r="L204" s="35"/>
      <c r="M204" s="35"/>
      <c r="N204" s="35"/>
      <c r="O204" s="35"/>
      <c r="P204" s="35"/>
      <c r="Q204" s="35"/>
      <c r="R204" s="35"/>
      <c r="S204" s="35"/>
      <c r="T204" s="35"/>
      <c r="U204" s="57"/>
      <c r="V204" s="35"/>
      <c r="W204" s="35"/>
      <c r="X204" s="35"/>
    </row>
    <row r="205" spans="7:24" s="19" customFormat="1" x14ac:dyDescent="0.25">
      <c r="G205" s="41"/>
      <c r="H205" s="41"/>
      <c r="I205" s="35"/>
      <c r="J205" s="35"/>
      <c r="K205" s="35"/>
      <c r="L205" s="35"/>
      <c r="M205" s="35"/>
      <c r="N205" s="35"/>
      <c r="O205" s="35"/>
      <c r="P205" s="35"/>
      <c r="Q205" s="35"/>
      <c r="R205" s="35"/>
      <c r="S205" s="35"/>
      <c r="T205" s="35"/>
      <c r="U205" s="57"/>
      <c r="V205" s="35"/>
      <c r="W205" s="35"/>
      <c r="X205" s="35"/>
    </row>
    <row r="206" spans="7:24" s="19" customFormat="1" x14ac:dyDescent="0.25">
      <c r="G206" s="41"/>
      <c r="H206" s="41"/>
      <c r="I206" s="35"/>
      <c r="J206" s="35"/>
      <c r="K206" s="35"/>
      <c r="L206" s="35"/>
      <c r="M206" s="35"/>
      <c r="N206" s="35"/>
      <c r="O206" s="35"/>
      <c r="P206" s="35"/>
      <c r="Q206" s="35"/>
      <c r="R206" s="35"/>
      <c r="S206" s="35"/>
      <c r="T206" s="35"/>
      <c r="U206" s="57"/>
      <c r="V206" s="35"/>
      <c r="W206" s="35"/>
      <c r="X206" s="35"/>
    </row>
    <row r="207" spans="7:24" s="19" customFormat="1" x14ac:dyDescent="0.25">
      <c r="G207" s="41"/>
      <c r="H207" s="41"/>
      <c r="I207" s="35"/>
      <c r="J207" s="35"/>
      <c r="K207" s="35"/>
      <c r="L207" s="35"/>
      <c r="M207" s="35"/>
      <c r="N207" s="35"/>
      <c r="O207" s="35"/>
      <c r="P207" s="35"/>
      <c r="Q207" s="35"/>
      <c r="R207" s="35"/>
      <c r="S207" s="35"/>
      <c r="T207" s="35"/>
      <c r="U207" s="57"/>
      <c r="V207" s="35"/>
      <c r="W207" s="35"/>
      <c r="X207" s="35"/>
    </row>
    <row r="208" spans="7:24" s="19" customFormat="1" x14ac:dyDescent="0.25">
      <c r="G208" s="41"/>
      <c r="H208" s="41"/>
      <c r="I208" s="35"/>
      <c r="J208" s="35"/>
      <c r="K208" s="35"/>
      <c r="L208" s="35"/>
      <c r="M208" s="35"/>
      <c r="N208" s="35"/>
      <c r="O208" s="35"/>
      <c r="P208" s="35"/>
      <c r="Q208" s="35"/>
      <c r="R208" s="35"/>
      <c r="S208" s="35"/>
      <c r="T208" s="35"/>
      <c r="U208" s="57"/>
      <c r="V208" s="35"/>
      <c r="W208" s="35"/>
      <c r="X208" s="35"/>
    </row>
    <row r="209" spans="7:24" s="19" customFormat="1" x14ac:dyDescent="0.25">
      <c r="G209" s="41"/>
      <c r="H209" s="41"/>
      <c r="I209" s="35"/>
      <c r="J209" s="35"/>
      <c r="K209" s="35"/>
      <c r="L209" s="35"/>
      <c r="M209" s="35"/>
      <c r="N209" s="35"/>
      <c r="O209" s="35"/>
      <c r="P209" s="35"/>
      <c r="Q209" s="35"/>
      <c r="R209" s="35"/>
      <c r="S209" s="35"/>
      <c r="T209" s="35"/>
      <c r="U209" s="57"/>
      <c r="V209" s="35"/>
      <c r="W209" s="35"/>
      <c r="X209" s="35"/>
    </row>
    <row r="210" spans="7:24" s="19" customFormat="1" x14ac:dyDescent="0.25">
      <c r="G210" s="41"/>
      <c r="H210" s="41"/>
      <c r="I210" s="35"/>
      <c r="J210" s="35"/>
      <c r="K210" s="35"/>
      <c r="L210" s="35"/>
      <c r="M210" s="35"/>
      <c r="N210" s="35"/>
      <c r="O210" s="35"/>
      <c r="P210" s="35"/>
      <c r="Q210" s="35"/>
      <c r="R210" s="35"/>
      <c r="S210" s="35"/>
      <c r="T210" s="35"/>
      <c r="U210" s="57"/>
      <c r="V210" s="35"/>
      <c r="W210" s="35"/>
      <c r="X210" s="35"/>
    </row>
    <row r="211" spans="7:24" s="19" customFormat="1" x14ac:dyDescent="0.25">
      <c r="G211" s="41"/>
      <c r="H211" s="41"/>
      <c r="I211" s="35"/>
      <c r="J211" s="35"/>
      <c r="K211" s="35"/>
      <c r="L211" s="35"/>
      <c r="M211" s="35"/>
      <c r="N211" s="35"/>
      <c r="O211" s="35"/>
      <c r="P211" s="35"/>
      <c r="Q211" s="35"/>
      <c r="R211" s="35"/>
      <c r="S211" s="35"/>
      <c r="T211" s="35"/>
      <c r="U211" s="57"/>
      <c r="V211" s="35"/>
      <c r="W211" s="35"/>
      <c r="X211" s="35"/>
    </row>
    <row r="212" spans="7:24" s="19" customFormat="1" x14ac:dyDescent="0.25">
      <c r="G212" s="41"/>
      <c r="H212" s="41"/>
      <c r="I212" s="35"/>
      <c r="J212" s="35"/>
      <c r="K212" s="35"/>
      <c r="L212" s="35"/>
      <c r="M212" s="35"/>
      <c r="N212" s="35"/>
      <c r="O212" s="35"/>
      <c r="P212" s="35"/>
      <c r="Q212" s="35"/>
      <c r="R212" s="35"/>
      <c r="S212" s="35"/>
      <c r="T212" s="35"/>
      <c r="U212" s="57"/>
      <c r="V212" s="35"/>
      <c r="W212" s="35"/>
      <c r="X212" s="35"/>
    </row>
    <row r="213" spans="7:24" s="19" customFormat="1" x14ac:dyDescent="0.25">
      <c r="G213" s="41"/>
      <c r="H213" s="41"/>
      <c r="I213" s="35"/>
      <c r="J213" s="35"/>
      <c r="K213" s="35"/>
      <c r="L213" s="35"/>
      <c r="M213" s="35"/>
      <c r="N213" s="35"/>
      <c r="O213" s="35"/>
      <c r="P213" s="35"/>
      <c r="Q213" s="35"/>
      <c r="R213" s="35"/>
      <c r="S213" s="35"/>
      <c r="T213" s="35"/>
      <c r="U213" s="57"/>
      <c r="V213" s="35"/>
      <c r="W213" s="35"/>
      <c r="X213" s="35"/>
    </row>
    <row r="214" spans="7:24" s="19" customFormat="1" x14ac:dyDescent="0.25">
      <c r="G214" s="41"/>
      <c r="H214" s="41"/>
      <c r="I214" s="35"/>
      <c r="J214" s="35"/>
      <c r="K214" s="35"/>
      <c r="L214" s="35"/>
      <c r="M214" s="35"/>
      <c r="N214" s="35"/>
      <c r="O214" s="35"/>
      <c r="P214" s="35"/>
      <c r="Q214" s="35"/>
      <c r="R214" s="35"/>
      <c r="S214" s="35"/>
      <c r="T214" s="35"/>
      <c r="U214" s="57"/>
      <c r="V214" s="35"/>
      <c r="W214" s="35"/>
      <c r="X214" s="35"/>
    </row>
    <row r="215" spans="7:24" s="19" customFormat="1" x14ac:dyDescent="0.25">
      <c r="G215" s="41"/>
      <c r="H215" s="41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57"/>
      <c r="V215" s="35"/>
      <c r="W215" s="35"/>
      <c r="X215" s="35"/>
    </row>
    <row r="216" spans="7:24" s="19" customFormat="1" x14ac:dyDescent="0.25">
      <c r="G216" s="41"/>
      <c r="H216" s="41"/>
      <c r="I216" s="35"/>
      <c r="J216" s="35"/>
      <c r="K216" s="35"/>
      <c r="L216" s="35"/>
      <c r="M216" s="35"/>
      <c r="N216" s="35"/>
      <c r="O216" s="35"/>
      <c r="P216" s="35"/>
      <c r="Q216" s="35"/>
      <c r="R216" s="35"/>
      <c r="S216" s="35"/>
      <c r="T216" s="35"/>
      <c r="U216" s="57"/>
      <c r="V216" s="35"/>
      <c r="W216" s="35"/>
      <c r="X216" s="35"/>
    </row>
    <row r="217" spans="7:24" s="19" customFormat="1" x14ac:dyDescent="0.25">
      <c r="G217" s="41"/>
      <c r="H217" s="41"/>
      <c r="I217" s="35"/>
      <c r="J217" s="35"/>
      <c r="K217" s="35"/>
      <c r="L217" s="35"/>
      <c r="M217" s="35"/>
      <c r="N217" s="35"/>
      <c r="O217" s="35"/>
      <c r="P217" s="35"/>
      <c r="Q217" s="35"/>
      <c r="R217" s="35"/>
      <c r="S217" s="35"/>
      <c r="T217" s="35"/>
      <c r="U217" s="57"/>
      <c r="V217" s="35"/>
      <c r="W217" s="35"/>
      <c r="X217" s="35"/>
    </row>
    <row r="218" spans="7:24" s="19" customFormat="1" x14ac:dyDescent="0.25">
      <c r="G218" s="41"/>
      <c r="H218" s="41"/>
      <c r="I218" s="35"/>
      <c r="J218" s="35"/>
      <c r="K218" s="35"/>
      <c r="L218" s="35"/>
      <c r="M218" s="35"/>
      <c r="N218" s="35"/>
      <c r="O218" s="35"/>
      <c r="P218" s="35"/>
      <c r="Q218" s="35"/>
      <c r="R218" s="35"/>
      <c r="S218" s="35"/>
      <c r="T218" s="35"/>
      <c r="U218" s="57"/>
      <c r="V218" s="35"/>
      <c r="W218" s="35"/>
      <c r="X218" s="35"/>
    </row>
    <row r="219" spans="7:24" s="19" customFormat="1" x14ac:dyDescent="0.25">
      <c r="G219" s="41"/>
      <c r="H219" s="41"/>
      <c r="I219" s="35"/>
      <c r="J219" s="35"/>
      <c r="K219" s="35"/>
      <c r="L219" s="35"/>
      <c r="M219" s="35"/>
      <c r="N219" s="35"/>
      <c r="O219" s="35"/>
      <c r="P219" s="35"/>
      <c r="Q219" s="35"/>
      <c r="R219" s="35"/>
      <c r="S219" s="35"/>
      <c r="T219" s="35"/>
      <c r="U219" s="57"/>
      <c r="V219" s="35"/>
      <c r="W219" s="35"/>
      <c r="X219" s="35"/>
    </row>
    <row r="220" spans="7:24" s="19" customFormat="1" x14ac:dyDescent="0.25">
      <c r="G220" s="41"/>
      <c r="H220" s="41"/>
      <c r="I220" s="35"/>
      <c r="J220" s="35"/>
      <c r="K220" s="35"/>
      <c r="L220" s="35"/>
      <c r="M220" s="35"/>
      <c r="N220" s="35"/>
      <c r="O220" s="35"/>
      <c r="P220" s="35"/>
      <c r="Q220" s="35"/>
      <c r="R220" s="35"/>
      <c r="S220" s="35"/>
      <c r="T220" s="35"/>
      <c r="U220" s="57"/>
      <c r="V220" s="35"/>
      <c r="W220" s="35"/>
      <c r="X220" s="35"/>
    </row>
    <row r="221" spans="7:24" s="19" customFormat="1" x14ac:dyDescent="0.25">
      <c r="G221" s="41"/>
      <c r="H221" s="41"/>
      <c r="I221" s="35"/>
      <c r="J221" s="35"/>
      <c r="K221" s="35"/>
      <c r="L221" s="35"/>
      <c r="M221" s="35"/>
      <c r="N221" s="35"/>
      <c r="O221" s="35"/>
      <c r="P221" s="35"/>
      <c r="Q221" s="35"/>
      <c r="R221" s="35"/>
      <c r="S221" s="35"/>
      <c r="T221" s="35"/>
      <c r="U221" s="57"/>
      <c r="V221" s="35"/>
      <c r="W221" s="35"/>
      <c r="X221" s="35"/>
    </row>
    <row r="222" spans="7:24" s="19" customFormat="1" x14ac:dyDescent="0.25">
      <c r="G222" s="41"/>
      <c r="H222" s="41"/>
      <c r="I222" s="35"/>
      <c r="J222" s="35"/>
      <c r="K222" s="35"/>
      <c r="L222" s="35"/>
      <c r="M222" s="35"/>
      <c r="N222" s="35"/>
      <c r="O222" s="35"/>
      <c r="P222" s="35"/>
      <c r="Q222" s="35"/>
      <c r="R222" s="35"/>
      <c r="S222" s="35"/>
      <c r="T222" s="35"/>
      <c r="U222" s="57"/>
      <c r="V222" s="35"/>
      <c r="W222" s="35"/>
      <c r="X222" s="35"/>
    </row>
    <row r="223" spans="7:24" s="19" customFormat="1" x14ac:dyDescent="0.25">
      <c r="G223" s="41"/>
      <c r="H223" s="41"/>
      <c r="I223" s="35"/>
      <c r="J223" s="35"/>
      <c r="K223" s="35"/>
      <c r="L223" s="35"/>
      <c r="M223" s="35"/>
      <c r="N223" s="35"/>
      <c r="O223" s="35"/>
      <c r="P223" s="35"/>
      <c r="Q223" s="35"/>
      <c r="R223" s="35"/>
      <c r="S223" s="35"/>
      <c r="T223" s="35"/>
      <c r="U223" s="57"/>
      <c r="V223" s="35"/>
      <c r="W223" s="35"/>
      <c r="X223" s="35"/>
    </row>
    <row r="224" spans="7:24" s="19" customFormat="1" x14ac:dyDescent="0.25">
      <c r="G224" s="41"/>
      <c r="H224" s="41"/>
      <c r="I224" s="35"/>
      <c r="J224" s="35"/>
      <c r="K224" s="35"/>
      <c r="L224" s="35"/>
      <c r="M224" s="35"/>
      <c r="N224" s="35"/>
      <c r="O224" s="35"/>
      <c r="P224" s="35"/>
      <c r="Q224" s="35"/>
      <c r="R224" s="35"/>
      <c r="S224" s="35"/>
      <c r="T224" s="35"/>
      <c r="U224" s="57"/>
      <c r="V224" s="35"/>
      <c r="W224" s="35"/>
      <c r="X224" s="35"/>
    </row>
    <row r="225" spans="7:24" s="19" customFormat="1" x14ac:dyDescent="0.25">
      <c r="G225" s="41"/>
      <c r="H225" s="41"/>
      <c r="I225" s="35"/>
      <c r="J225" s="35"/>
      <c r="K225" s="35"/>
      <c r="L225" s="35"/>
      <c r="M225" s="35"/>
      <c r="N225" s="35"/>
      <c r="O225" s="35"/>
      <c r="P225" s="35"/>
      <c r="Q225" s="35"/>
      <c r="R225" s="35"/>
      <c r="S225" s="35"/>
      <c r="T225" s="35"/>
      <c r="U225" s="57"/>
      <c r="V225" s="35"/>
      <c r="W225" s="35"/>
      <c r="X225" s="35"/>
    </row>
    <row r="226" spans="7:24" s="19" customFormat="1" x14ac:dyDescent="0.25">
      <c r="G226" s="41"/>
      <c r="H226" s="41"/>
      <c r="I226" s="35"/>
      <c r="J226" s="35"/>
      <c r="K226" s="35"/>
      <c r="L226" s="35"/>
      <c r="M226" s="35"/>
      <c r="N226" s="35"/>
      <c r="O226" s="35"/>
      <c r="P226" s="35"/>
      <c r="Q226" s="35"/>
      <c r="R226" s="35"/>
      <c r="S226" s="35"/>
      <c r="T226" s="35"/>
      <c r="U226" s="57"/>
      <c r="V226" s="35"/>
      <c r="W226" s="35"/>
      <c r="X226" s="35"/>
    </row>
    <row r="227" spans="7:24" s="19" customFormat="1" x14ac:dyDescent="0.25">
      <c r="G227" s="41"/>
      <c r="H227" s="41"/>
      <c r="I227" s="35"/>
      <c r="J227" s="35"/>
      <c r="K227" s="35"/>
      <c r="L227" s="35"/>
      <c r="M227" s="35"/>
      <c r="N227" s="35"/>
      <c r="O227" s="35"/>
      <c r="P227" s="35"/>
      <c r="Q227" s="35"/>
      <c r="R227" s="35"/>
      <c r="S227" s="35"/>
      <c r="T227" s="35"/>
      <c r="U227" s="57"/>
      <c r="V227" s="35"/>
      <c r="W227" s="35"/>
      <c r="X227" s="35"/>
    </row>
    <row r="228" spans="7:24" s="19" customFormat="1" x14ac:dyDescent="0.25">
      <c r="G228" s="41"/>
      <c r="H228" s="41"/>
      <c r="I228" s="35"/>
      <c r="J228" s="35"/>
      <c r="K228" s="35"/>
      <c r="L228" s="35"/>
      <c r="M228" s="35"/>
      <c r="N228" s="35"/>
      <c r="O228" s="35"/>
      <c r="P228" s="35"/>
      <c r="Q228" s="35"/>
      <c r="R228" s="35"/>
      <c r="S228" s="35"/>
      <c r="T228" s="35"/>
      <c r="U228" s="57"/>
      <c r="V228" s="35"/>
      <c r="W228" s="35"/>
      <c r="X228" s="35"/>
    </row>
    <row r="229" spans="7:24" s="19" customFormat="1" x14ac:dyDescent="0.25">
      <c r="G229" s="41"/>
      <c r="H229" s="41"/>
      <c r="I229" s="35"/>
      <c r="J229" s="35"/>
      <c r="K229" s="35"/>
      <c r="L229" s="35"/>
      <c r="M229" s="35"/>
      <c r="N229" s="35"/>
      <c r="O229" s="35"/>
      <c r="P229" s="35"/>
      <c r="Q229" s="35"/>
      <c r="R229" s="35"/>
      <c r="S229" s="35"/>
      <c r="T229" s="35"/>
      <c r="U229" s="57"/>
      <c r="V229" s="35"/>
      <c r="W229" s="35"/>
      <c r="X229" s="35"/>
    </row>
    <row r="230" spans="7:24" s="19" customFormat="1" x14ac:dyDescent="0.25">
      <c r="G230" s="41"/>
      <c r="H230" s="41"/>
      <c r="I230" s="35"/>
      <c r="J230" s="35"/>
      <c r="K230" s="35"/>
      <c r="L230" s="35"/>
      <c r="M230" s="35"/>
      <c r="N230" s="35"/>
      <c r="O230" s="35"/>
      <c r="P230" s="35"/>
      <c r="Q230" s="35"/>
      <c r="R230" s="35"/>
      <c r="S230" s="35"/>
      <c r="T230" s="35"/>
      <c r="U230" s="57"/>
      <c r="V230" s="35"/>
      <c r="W230" s="35"/>
      <c r="X230" s="35"/>
    </row>
    <row r="231" spans="7:24" s="19" customFormat="1" x14ac:dyDescent="0.25">
      <c r="G231" s="41"/>
      <c r="H231" s="41"/>
      <c r="I231" s="35"/>
      <c r="J231" s="35"/>
      <c r="K231" s="35"/>
      <c r="L231" s="35"/>
      <c r="M231" s="35"/>
      <c r="N231" s="35"/>
      <c r="O231" s="35"/>
      <c r="P231" s="35"/>
      <c r="Q231" s="35"/>
      <c r="R231" s="35"/>
      <c r="S231" s="35"/>
      <c r="T231" s="35"/>
      <c r="U231" s="57"/>
      <c r="V231" s="35"/>
      <c r="W231" s="35"/>
      <c r="X231" s="35"/>
    </row>
    <row r="232" spans="7:24" s="19" customFormat="1" x14ac:dyDescent="0.25">
      <c r="G232" s="41"/>
      <c r="H232" s="41"/>
      <c r="I232" s="35"/>
      <c r="J232" s="35"/>
      <c r="K232" s="35"/>
      <c r="L232" s="35"/>
      <c r="M232" s="35"/>
      <c r="N232" s="35"/>
      <c r="O232" s="35"/>
      <c r="P232" s="35"/>
      <c r="Q232" s="35"/>
      <c r="R232" s="35"/>
      <c r="S232" s="35"/>
      <c r="T232" s="35"/>
      <c r="U232" s="57"/>
      <c r="V232" s="35"/>
      <c r="W232" s="35"/>
      <c r="X232" s="35"/>
    </row>
    <row r="233" spans="7:24" s="19" customFormat="1" x14ac:dyDescent="0.25">
      <c r="G233" s="41"/>
      <c r="H233" s="41"/>
      <c r="I233" s="35"/>
      <c r="J233" s="35"/>
      <c r="K233" s="35"/>
      <c r="L233" s="35"/>
      <c r="M233" s="35"/>
      <c r="N233" s="35"/>
      <c r="O233" s="35"/>
      <c r="P233" s="35"/>
      <c r="Q233" s="35"/>
      <c r="R233" s="35"/>
      <c r="S233" s="35"/>
      <c r="T233" s="35"/>
      <c r="U233" s="57"/>
      <c r="V233" s="35"/>
      <c r="W233" s="35"/>
      <c r="X233" s="35"/>
    </row>
    <row r="234" spans="7:24" s="19" customFormat="1" x14ac:dyDescent="0.25">
      <c r="G234" s="41"/>
      <c r="H234" s="41"/>
      <c r="I234" s="35"/>
      <c r="J234" s="35"/>
      <c r="K234" s="35"/>
      <c r="L234" s="35"/>
      <c r="M234" s="35"/>
      <c r="N234" s="35"/>
      <c r="O234" s="35"/>
      <c r="P234" s="35"/>
      <c r="Q234" s="35"/>
      <c r="R234" s="35"/>
      <c r="S234" s="35"/>
      <c r="T234" s="35"/>
      <c r="U234" s="57"/>
      <c r="V234" s="35"/>
      <c r="W234" s="35"/>
      <c r="X234" s="35"/>
    </row>
    <row r="235" spans="7:24" s="19" customFormat="1" x14ac:dyDescent="0.25">
      <c r="G235" s="41"/>
      <c r="H235" s="41"/>
      <c r="I235" s="35"/>
      <c r="J235" s="35"/>
      <c r="K235" s="35"/>
      <c r="L235" s="35"/>
      <c r="M235" s="35"/>
      <c r="N235" s="35"/>
      <c r="O235" s="35"/>
      <c r="P235" s="35"/>
      <c r="Q235" s="35"/>
      <c r="R235" s="35"/>
      <c r="S235" s="35"/>
      <c r="T235" s="35"/>
      <c r="U235" s="57"/>
      <c r="V235" s="35"/>
      <c r="W235" s="35"/>
      <c r="X235" s="35"/>
    </row>
    <row r="236" spans="7:24" s="19" customFormat="1" x14ac:dyDescent="0.25">
      <c r="G236" s="41"/>
      <c r="H236" s="41"/>
      <c r="I236" s="35"/>
      <c r="J236" s="35"/>
      <c r="K236" s="35"/>
      <c r="L236" s="35"/>
      <c r="M236" s="35"/>
      <c r="N236" s="35"/>
      <c r="O236" s="35"/>
      <c r="P236" s="35"/>
      <c r="Q236" s="35"/>
      <c r="R236" s="35"/>
      <c r="S236" s="35"/>
      <c r="T236" s="35"/>
      <c r="U236" s="57"/>
      <c r="V236" s="35"/>
      <c r="W236" s="35"/>
      <c r="X236" s="35"/>
    </row>
    <row r="237" spans="7:24" s="19" customFormat="1" x14ac:dyDescent="0.25">
      <c r="G237" s="41"/>
      <c r="H237" s="41"/>
      <c r="I237" s="35"/>
      <c r="J237" s="35"/>
      <c r="K237" s="35"/>
      <c r="L237" s="35"/>
      <c r="M237" s="35"/>
      <c r="N237" s="35"/>
      <c r="O237" s="35"/>
      <c r="P237" s="35"/>
      <c r="Q237" s="35"/>
      <c r="R237" s="35"/>
      <c r="S237" s="35"/>
      <c r="T237" s="35"/>
      <c r="U237" s="57"/>
      <c r="V237" s="35"/>
      <c r="W237" s="35"/>
      <c r="X237" s="35"/>
    </row>
    <row r="238" spans="7:24" s="19" customFormat="1" x14ac:dyDescent="0.25">
      <c r="G238" s="41"/>
      <c r="H238" s="41"/>
      <c r="I238" s="35"/>
      <c r="J238" s="35"/>
      <c r="K238" s="35"/>
      <c r="L238" s="35"/>
      <c r="M238" s="35"/>
      <c r="N238" s="35"/>
      <c r="O238" s="35"/>
      <c r="P238" s="35"/>
      <c r="Q238" s="35"/>
      <c r="R238" s="35"/>
      <c r="S238" s="35"/>
      <c r="T238" s="35"/>
      <c r="U238" s="57"/>
      <c r="V238" s="35"/>
      <c r="W238" s="35"/>
      <c r="X238" s="35"/>
    </row>
    <row r="239" spans="7:24" s="19" customFormat="1" x14ac:dyDescent="0.25">
      <c r="G239" s="41"/>
      <c r="H239" s="41"/>
      <c r="I239" s="35"/>
      <c r="J239" s="35"/>
      <c r="K239" s="35"/>
      <c r="L239" s="35"/>
      <c r="M239" s="35"/>
      <c r="N239" s="35"/>
      <c r="O239" s="35"/>
      <c r="P239" s="35"/>
      <c r="Q239" s="35"/>
      <c r="R239" s="35"/>
      <c r="S239" s="35"/>
      <c r="T239" s="35"/>
      <c r="U239" s="57"/>
      <c r="V239" s="35"/>
      <c r="W239" s="35"/>
      <c r="X239" s="35"/>
    </row>
    <row r="240" spans="7:24" s="19" customFormat="1" x14ac:dyDescent="0.25">
      <c r="G240" s="41"/>
      <c r="H240" s="41"/>
      <c r="I240" s="35"/>
      <c r="J240" s="35"/>
      <c r="K240" s="35"/>
      <c r="L240" s="35"/>
      <c r="M240" s="35"/>
      <c r="N240" s="35"/>
      <c r="O240" s="35"/>
      <c r="P240" s="35"/>
      <c r="Q240" s="35"/>
      <c r="R240" s="35"/>
      <c r="S240" s="35"/>
      <c r="T240" s="35"/>
      <c r="U240" s="57"/>
      <c r="V240" s="35"/>
      <c r="W240" s="35"/>
      <c r="X240" s="35"/>
    </row>
    <row r="241" spans="7:24" s="19" customFormat="1" x14ac:dyDescent="0.25">
      <c r="G241" s="41"/>
      <c r="H241" s="41"/>
      <c r="I241" s="35"/>
      <c r="J241" s="35"/>
      <c r="K241" s="35"/>
      <c r="L241" s="35"/>
      <c r="M241" s="35"/>
      <c r="N241" s="35"/>
      <c r="O241" s="35"/>
      <c r="P241" s="35"/>
      <c r="Q241" s="35"/>
      <c r="R241" s="35"/>
      <c r="S241" s="35"/>
      <c r="T241" s="35"/>
      <c r="U241" s="57"/>
      <c r="V241" s="35"/>
      <c r="W241" s="35"/>
      <c r="X241" s="35"/>
    </row>
    <row r="242" spans="7:24" s="19" customFormat="1" x14ac:dyDescent="0.25">
      <c r="G242" s="41"/>
      <c r="H242" s="41"/>
      <c r="I242" s="35"/>
      <c r="J242" s="35"/>
      <c r="K242" s="35"/>
      <c r="L242" s="35"/>
      <c r="M242" s="35"/>
      <c r="N242" s="35"/>
      <c r="O242" s="35"/>
      <c r="P242" s="35"/>
      <c r="Q242" s="35"/>
      <c r="R242" s="35"/>
      <c r="S242" s="35"/>
      <c r="T242" s="35"/>
      <c r="U242" s="57"/>
      <c r="V242" s="35"/>
      <c r="W242" s="35"/>
      <c r="X242" s="35"/>
    </row>
    <row r="243" spans="7:24" s="19" customFormat="1" x14ac:dyDescent="0.25">
      <c r="G243" s="41"/>
      <c r="H243" s="41"/>
      <c r="I243" s="35"/>
      <c r="J243" s="35"/>
      <c r="K243" s="35"/>
      <c r="L243" s="35"/>
      <c r="M243" s="35"/>
      <c r="N243" s="35"/>
      <c r="O243" s="35"/>
      <c r="P243" s="35"/>
      <c r="Q243" s="35"/>
      <c r="R243" s="35"/>
      <c r="S243" s="35"/>
      <c r="T243" s="35"/>
      <c r="U243" s="57"/>
      <c r="V243" s="35"/>
      <c r="W243" s="35"/>
      <c r="X243" s="35"/>
    </row>
    <row r="244" spans="7:24" s="19" customFormat="1" x14ac:dyDescent="0.25">
      <c r="G244" s="41"/>
      <c r="H244" s="41"/>
      <c r="I244" s="35"/>
      <c r="J244" s="35"/>
      <c r="K244" s="35"/>
      <c r="L244" s="35"/>
      <c r="M244" s="35"/>
      <c r="N244" s="35"/>
      <c r="O244" s="35"/>
      <c r="P244" s="35"/>
      <c r="Q244" s="35"/>
      <c r="R244" s="35"/>
      <c r="S244" s="35"/>
      <c r="T244" s="35"/>
      <c r="U244" s="57"/>
      <c r="V244" s="35"/>
      <c r="W244" s="35"/>
      <c r="X244" s="35"/>
    </row>
    <row r="245" spans="7:24" s="19" customFormat="1" x14ac:dyDescent="0.25">
      <c r="G245" s="41"/>
      <c r="H245" s="41"/>
      <c r="I245" s="35"/>
      <c r="J245" s="35"/>
      <c r="K245" s="35"/>
      <c r="L245" s="35"/>
      <c r="M245" s="35"/>
      <c r="N245" s="35"/>
      <c r="O245" s="35"/>
      <c r="P245" s="35"/>
      <c r="Q245" s="35"/>
      <c r="R245" s="35"/>
      <c r="S245" s="35"/>
      <c r="T245" s="35"/>
      <c r="U245" s="57"/>
      <c r="V245" s="35"/>
      <c r="W245" s="35"/>
      <c r="X245" s="35"/>
    </row>
    <row r="246" spans="7:24" s="19" customFormat="1" x14ac:dyDescent="0.25">
      <c r="G246" s="41"/>
      <c r="H246" s="41"/>
      <c r="I246" s="35"/>
      <c r="J246" s="35"/>
      <c r="K246" s="35"/>
      <c r="L246" s="35"/>
      <c r="M246" s="35"/>
      <c r="N246" s="35"/>
      <c r="O246" s="35"/>
      <c r="P246" s="35"/>
      <c r="Q246" s="35"/>
      <c r="R246" s="35"/>
      <c r="S246" s="35"/>
      <c r="T246" s="35"/>
      <c r="U246" s="57"/>
      <c r="V246" s="35"/>
      <c r="W246" s="35"/>
      <c r="X246" s="35"/>
    </row>
    <row r="247" spans="7:24" s="19" customFormat="1" x14ac:dyDescent="0.25">
      <c r="G247" s="41"/>
      <c r="H247" s="41"/>
      <c r="I247" s="35"/>
      <c r="J247" s="35"/>
      <c r="K247" s="35"/>
      <c r="L247" s="35"/>
      <c r="M247" s="35"/>
      <c r="N247" s="35"/>
      <c r="O247" s="35"/>
      <c r="P247" s="35"/>
      <c r="Q247" s="35"/>
      <c r="R247" s="35"/>
      <c r="S247" s="35"/>
      <c r="T247" s="35"/>
      <c r="U247" s="57"/>
      <c r="V247" s="35"/>
      <c r="W247" s="35"/>
      <c r="X247" s="35"/>
    </row>
    <row r="248" spans="7:24" s="19" customFormat="1" x14ac:dyDescent="0.25">
      <c r="G248" s="41"/>
      <c r="H248" s="41"/>
      <c r="I248" s="35"/>
      <c r="J248" s="35"/>
      <c r="K248" s="35"/>
      <c r="L248" s="35"/>
      <c r="M248" s="35"/>
      <c r="N248" s="35"/>
      <c r="O248" s="35"/>
      <c r="P248" s="35"/>
      <c r="Q248" s="35"/>
      <c r="R248" s="35"/>
      <c r="S248" s="35"/>
      <c r="T248" s="35"/>
      <c r="U248" s="57"/>
      <c r="V248" s="35"/>
      <c r="W248" s="35"/>
      <c r="X248" s="35"/>
    </row>
    <row r="249" spans="7:24" s="19" customFormat="1" x14ac:dyDescent="0.25">
      <c r="G249" s="41"/>
      <c r="H249" s="41"/>
      <c r="I249" s="35"/>
      <c r="J249" s="35"/>
      <c r="K249" s="35"/>
      <c r="L249" s="35"/>
      <c r="M249" s="35"/>
      <c r="N249" s="35"/>
      <c r="O249" s="35"/>
      <c r="P249" s="35"/>
      <c r="Q249" s="35"/>
      <c r="R249" s="35"/>
      <c r="S249" s="35"/>
      <c r="T249" s="35"/>
      <c r="U249" s="57"/>
      <c r="V249" s="35"/>
      <c r="W249" s="35"/>
      <c r="X249" s="35"/>
    </row>
    <row r="250" spans="7:24" s="19" customFormat="1" x14ac:dyDescent="0.25">
      <c r="G250" s="41"/>
      <c r="H250" s="41"/>
      <c r="I250" s="35"/>
      <c r="J250" s="35"/>
      <c r="K250" s="35"/>
      <c r="L250" s="35"/>
      <c r="M250" s="35"/>
      <c r="N250" s="35"/>
      <c r="O250" s="35"/>
      <c r="P250" s="35"/>
      <c r="Q250" s="35"/>
      <c r="R250" s="35"/>
      <c r="S250" s="35"/>
      <c r="T250" s="35"/>
      <c r="U250" s="57"/>
      <c r="V250" s="35"/>
      <c r="W250" s="35"/>
      <c r="X250" s="35"/>
    </row>
    <row r="251" spans="7:24" s="19" customFormat="1" x14ac:dyDescent="0.25">
      <c r="G251" s="41"/>
      <c r="H251" s="41"/>
      <c r="I251" s="35"/>
      <c r="J251" s="35"/>
      <c r="K251" s="35"/>
      <c r="L251" s="35"/>
      <c r="M251" s="35"/>
      <c r="N251" s="35"/>
      <c r="O251" s="35"/>
      <c r="P251" s="35"/>
      <c r="Q251" s="35"/>
      <c r="R251" s="35"/>
      <c r="S251" s="35"/>
      <c r="T251" s="35"/>
      <c r="U251" s="57"/>
      <c r="V251" s="35"/>
      <c r="W251" s="35"/>
      <c r="X251" s="35"/>
    </row>
    <row r="252" spans="7:24" s="19" customFormat="1" x14ac:dyDescent="0.25">
      <c r="G252" s="41"/>
      <c r="H252" s="41"/>
      <c r="I252" s="35"/>
      <c r="J252" s="35"/>
      <c r="K252" s="35"/>
      <c r="L252" s="35"/>
      <c r="M252" s="35"/>
      <c r="N252" s="35"/>
      <c r="O252" s="35"/>
      <c r="P252" s="35"/>
      <c r="Q252" s="35"/>
      <c r="R252" s="35"/>
      <c r="S252" s="35"/>
      <c r="T252" s="35"/>
      <c r="U252" s="57"/>
      <c r="V252" s="35"/>
      <c r="W252" s="35"/>
      <c r="X252" s="35"/>
    </row>
    <row r="253" spans="7:24" s="19" customFormat="1" x14ac:dyDescent="0.25">
      <c r="G253" s="41"/>
      <c r="H253" s="41"/>
      <c r="I253" s="35"/>
      <c r="J253" s="35"/>
      <c r="K253" s="35"/>
      <c r="L253" s="35"/>
      <c r="M253" s="35"/>
      <c r="N253" s="35"/>
      <c r="O253" s="35"/>
      <c r="P253" s="35"/>
      <c r="Q253" s="35"/>
      <c r="R253" s="35"/>
      <c r="S253" s="35"/>
      <c r="T253" s="35"/>
      <c r="U253" s="57"/>
      <c r="V253" s="35"/>
      <c r="W253" s="35"/>
      <c r="X253" s="35"/>
    </row>
    <row r="254" spans="7:24" s="19" customFormat="1" x14ac:dyDescent="0.25">
      <c r="G254" s="41"/>
      <c r="H254" s="41"/>
      <c r="I254" s="35"/>
      <c r="J254" s="35"/>
      <c r="K254" s="35"/>
      <c r="L254" s="35"/>
      <c r="M254" s="35"/>
      <c r="N254" s="35"/>
      <c r="O254" s="35"/>
      <c r="P254" s="35"/>
      <c r="Q254" s="35"/>
      <c r="R254" s="35"/>
      <c r="S254" s="35"/>
      <c r="T254" s="35"/>
      <c r="U254" s="57"/>
      <c r="V254" s="35"/>
      <c r="W254" s="35"/>
      <c r="X254" s="35"/>
    </row>
    <row r="255" spans="7:24" s="19" customFormat="1" x14ac:dyDescent="0.25">
      <c r="G255" s="41"/>
      <c r="H255" s="41"/>
      <c r="I255" s="35"/>
      <c r="J255" s="35"/>
      <c r="K255" s="35"/>
      <c r="L255" s="35"/>
      <c r="M255" s="35"/>
      <c r="N255" s="35"/>
      <c r="O255" s="35"/>
      <c r="P255" s="35"/>
      <c r="Q255" s="35"/>
      <c r="R255" s="35"/>
      <c r="S255" s="35"/>
      <c r="T255" s="35"/>
      <c r="U255" s="57"/>
      <c r="V255" s="35"/>
      <c r="W255" s="35"/>
      <c r="X255" s="35"/>
    </row>
    <row r="256" spans="7:24" s="19" customFormat="1" x14ac:dyDescent="0.25">
      <c r="G256" s="41"/>
      <c r="H256" s="41"/>
      <c r="I256" s="35"/>
      <c r="J256" s="35"/>
      <c r="K256" s="35"/>
      <c r="L256" s="35"/>
      <c r="M256" s="35"/>
      <c r="N256" s="35"/>
      <c r="O256" s="35"/>
      <c r="P256" s="35"/>
      <c r="Q256" s="35"/>
      <c r="R256" s="35"/>
      <c r="S256" s="35"/>
      <c r="T256" s="35"/>
      <c r="U256" s="57"/>
      <c r="V256" s="35"/>
      <c r="W256" s="35"/>
      <c r="X256" s="35"/>
    </row>
    <row r="257" spans="7:24" s="19" customFormat="1" x14ac:dyDescent="0.25">
      <c r="G257" s="41"/>
      <c r="H257" s="41"/>
      <c r="I257" s="35"/>
      <c r="J257" s="35"/>
      <c r="K257" s="35"/>
      <c r="L257" s="35"/>
      <c r="M257" s="35"/>
      <c r="N257" s="35"/>
      <c r="O257" s="35"/>
      <c r="P257" s="35"/>
      <c r="Q257" s="35"/>
      <c r="R257" s="35"/>
      <c r="S257" s="35"/>
      <c r="T257" s="35"/>
      <c r="U257" s="57"/>
      <c r="V257" s="35"/>
      <c r="W257" s="35"/>
      <c r="X257" s="35"/>
    </row>
    <row r="258" spans="7:24" s="19" customFormat="1" x14ac:dyDescent="0.25">
      <c r="G258" s="41"/>
      <c r="H258" s="41"/>
      <c r="I258" s="35"/>
      <c r="J258" s="35"/>
      <c r="K258" s="35"/>
      <c r="L258" s="35"/>
      <c r="M258" s="35"/>
      <c r="N258" s="35"/>
      <c r="O258" s="35"/>
      <c r="P258" s="35"/>
      <c r="Q258" s="35"/>
      <c r="R258" s="35"/>
      <c r="S258" s="35"/>
      <c r="T258" s="35"/>
      <c r="U258" s="57"/>
      <c r="V258" s="35"/>
      <c r="W258" s="35"/>
      <c r="X258" s="35"/>
    </row>
  </sheetData>
  <mergeCells count="34">
    <mergeCell ref="A1:S1"/>
    <mergeCell ref="A2:A3"/>
    <mergeCell ref="B2:B3"/>
    <mergeCell ref="C2:C3"/>
    <mergeCell ref="D2:D3"/>
    <mergeCell ref="E2:E3"/>
    <mergeCell ref="F2:F3"/>
    <mergeCell ref="G2:G3"/>
    <mergeCell ref="I2:I3"/>
    <mergeCell ref="J2:J3"/>
    <mergeCell ref="J50:T50"/>
    <mergeCell ref="H2:H3"/>
    <mergeCell ref="B14:G14"/>
    <mergeCell ref="B18:G18"/>
    <mergeCell ref="B22:G22"/>
    <mergeCell ref="B27:G27"/>
    <mergeCell ref="B35:G35"/>
    <mergeCell ref="Q2:Q3"/>
    <mergeCell ref="R2:R3"/>
    <mergeCell ref="S2:S3"/>
    <mergeCell ref="T2:T3"/>
    <mergeCell ref="K2:K3"/>
    <mergeCell ref="L2:L3"/>
    <mergeCell ref="M2:M3"/>
    <mergeCell ref="N2:N3"/>
    <mergeCell ref="O2:O3"/>
    <mergeCell ref="B41:G41"/>
    <mergeCell ref="B47:G47"/>
    <mergeCell ref="W2:W3"/>
    <mergeCell ref="X2:X3"/>
    <mergeCell ref="Y2:Y3"/>
    <mergeCell ref="U2:U3"/>
    <mergeCell ref="V2:V3"/>
    <mergeCell ref="P2:P3"/>
  </mergeCells>
  <printOptions horizontalCentered="1"/>
  <pageMargins left="1.0629921259842521" right="0.11811023622047245" top="0.74803149606299213" bottom="0.74803149606299213" header="0.31496062992125984" footer="0.31496062992125984"/>
  <pageSetup scale="80" orientation="landscape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91"/>
  <sheetViews>
    <sheetView zoomScale="98" zoomScaleNormal="98" workbookViewId="0">
      <pane ySplit="2130" topLeftCell="A13" activePane="bottomLeft"/>
      <selection activeCell="N27" sqref="N27"/>
      <selection pane="bottomLeft" sqref="A1:N1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customWidth="1"/>
    <col min="6" max="6" width="15.42578125" style="16" customWidth="1"/>
    <col min="7" max="7" width="13" style="38" customWidth="1"/>
    <col min="8" max="8" width="13.7109375" style="32" customWidth="1"/>
    <col min="9" max="9" width="9.7109375" style="32" customWidth="1"/>
    <col min="10" max="10" width="9.140625" style="32" customWidth="1"/>
    <col min="11" max="11" width="10" style="32" customWidth="1"/>
    <col min="12" max="12" width="8" style="32" customWidth="1"/>
    <col min="13" max="13" width="8.5703125" style="32" customWidth="1"/>
    <col min="14" max="14" width="14.140625" style="32" customWidth="1"/>
    <col min="15" max="15" width="14.140625" style="55" customWidth="1"/>
    <col min="16" max="16" width="11.85546875" style="32" hidden="1" customWidth="1"/>
    <col min="17" max="17" width="12.85546875" style="32" hidden="1" customWidth="1"/>
    <col min="18" max="18" width="10.5703125" style="32" hidden="1" customWidth="1"/>
    <col min="19" max="19" width="13.85546875" style="16" customWidth="1"/>
    <col min="20" max="16384" width="10.85546875" style="16"/>
  </cols>
  <sheetData>
    <row r="1" spans="1:19" ht="21" x14ac:dyDescent="0.25">
      <c r="A1" s="212" t="s">
        <v>186</v>
      </c>
      <c r="B1" s="212"/>
      <c r="C1" s="212"/>
      <c r="D1" s="212"/>
      <c r="E1" s="212"/>
      <c r="F1" s="212"/>
      <c r="G1" s="212"/>
      <c r="H1" s="212"/>
      <c r="I1" s="212"/>
      <c r="J1" s="212"/>
      <c r="K1" s="212"/>
      <c r="L1" s="212"/>
      <c r="M1" s="212"/>
      <c r="N1" s="212"/>
    </row>
    <row r="2" spans="1:19" s="38" customFormat="1" ht="15" customHeight="1" x14ac:dyDescent="0.25">
      <c r="A2" s="213" t="s">
        <v>0</v>
      </c>
      <c r="B2" s="213" t="s">
        <v>1</v>
      </c>
      <c r="C2" s="215" t="s">
        <v>10</v>
      </c>
      <c r="D2" s="215" t="s">
        <v>117</v>
      </c>
      <c r="E2" s="213" t="s">
        <v>2</v>
      </c>
      <c r="F2" s="213" t="s">
        <v>3</v>
      </c>
      <c r="G2" s="217" t="s">
        <v>73</v>
      </c>
      <c r="H2" s="219" t="s">
        <v>125</v>
      </c>
      <c r="I2" s="220" t="s">
        <v>126</v>
      </c>
      <c r="J2" s="221" t="s">
        <v>127</v>
      </c>
      <c r="K2" s="221" t="s">
        <v>128</v>
      </c>
      <c r="L2" s="221" t="s">
        <v>129</v>
      </c>
      <c r="M2" s="219" t="s">
        <v>130</v>
      </c>
      <c r="N2" s="219" t="s">
        <v>131</v>
      </c>
      <c r="O2" s="226" t="s">
        <v>190</v>
      </c>
      <c r="P2" s="222" t="s">
        <v>132</v>
      </c>
      <c r="Q2" s="222" t="s">
        <v>134</v>
      </c>
      <c r="R2" s="222" t="s">
        <v>133</v>
      </c>
      <c r="S2" s="224" t="s">
        <v>4</v>
      </c>
    </row>
    <row r="3" spans="1:19" s="38" customFormat="1" ht="58.5" customHeight="1" x14ac:dyDescent="0.25">
      <c r="A3" s="214"/>
      <c r="B3" s="214"/>
      <c r="C3" s="216"/>
      <c r="D3" s="216"/>
      <c r="E3" s="214"/>
      <c r="F3" s="214"/>
      <c r="G3" s="218"/>
      <c r="H3" s="219"/>
      <c r="I3" s="220"/>
      <c r="J3" s="221"/>
      <c r="K3" s="221"/>
      <c r="L3" s="221"/>
      <c r="M3" s="219"/>
      <c r="N3" s="219"/>
      <c r="O3" s="226"/>
      <c r="P3" s="223"/>
      <c r="Q3" s="223"/>
      <c r="R3" s="223"/>
      <c r="S3" s="225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62">
        <v>6000</v>
      </c>
      <c r="O4" s="56">
        <f t="shared" ref="O4:O28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9" customFormat="1" ht="24" x14ac:dyDescent="0.25">
      <c r="A5" s="58">
        <v>2</v>
      </c>
      <c r="B5" s="89" t="s">
        <v>137</v>
      </c>
      <c r="C5" s="17" t="s">
        <v>8</v>
      </c>
      <c r="D5" s="17" t="s">
        <v>119</v>
      </c>
      <c r="E5" s="20" t="s">
        <v>11</v>
      </c>
      <c r="F5" s="18" t="s">
        <v>95</v>
      </c>
      <c r="G5" s="13" t="s">
        <v>74</v>
      </c>
      <c r="H5" s="50">
        <v>7387</v>
      </c>
      <c r="I5" s="37">
        <v>250</v>
      </c>
      <c r="J5" s="37">
        <v>375</v>
      </c>
      <c r="K5" s="37">
        <v>3000</v>
      </c>
      <c r="L5" s="37">
        <v>0</v>
      </c>
      <c r="M5" s="50">
        <v>0</v>
      </c>
      <c r="N5" s="62">
        <v>5000</v>
      </c>
      <c r="O5" s="56">
        <f t="shared" si="0"/>
        <v>16012</v>
      </c>
      <c r="P5" s="53">
        <f>O5-250</f>
        <v>15762</v>
      </c>
      <c r="Q5" s="53">
        <f>O5-250</f>
        <v>15762</v>
      </c>
      <c r="R5" s="53">
        <v>200</v>
      </c>
      <c r="S5" s="20"/>
    </row>
    <row r="6" spans="1:19" s="19" customFormat="1" x14ac:dyDescent="0.2">
      <c r="A6" s="15">
        <v>3</v>
      </c>
      <c r="B6" s="1" t="s">
        <v>96</v>
      </c>
      <c r="C6" s="21" t="s">
        <v>12</v>
      </c>
      <c r="D6" s="21" t="s">
        <v>119</v>
      </c>
      <c r="E6" s="20" t="s">
        <v>15</v>
      </c>
      <c r="F6" s="20" t="s">
        <v>16</v>
      </c>
      <c r="G6" s="13" t="s">
        <v>74</v>
      </c>
      <c r="H6" s="50">
        <v>6925</v>
      </c>
      <c r="I6" s="37">
        <v>250</v>
      </c>
      <c r="J6" s="37">
        <v>375</v>
      </c>
      <c r="K6" s="37">
        <v>0</v>
      </c>
      <c r="L6" s="37">
        <v>0</v>
      </c>
      <c r="M6" s="50">
        <v>1575</v>
      </c>
      <c r="N6" s="50">
        <v>3000</v>
      </c>
      <c r="O6" s="56">
        <f t="shared" si="0"/>
        <v>12125</v>
      </c>
      <c r="P6" s="53">
        <f t="shared" ref="P6:P52" si="1">O6-250</f>
        <v>11875</v>
      </c>
      <c r="Q6" s="53">
        <f t="shared" ref="Q6:Q65" si="2">O6-250</f>
        <v>11875</v>
      </c>
      <c r="R6" s="53">
        <v>200</v>
      </c>
      <c r="S6" s="20"/>
    </row>
    <row r="7" spans="1:19" s="19" customFormat="1" ht="36" x14ac:dyDescent="0.2">
      <c r="A7" s="15">
        <v>4</v>
      </c>
      <c r="B7" s="1" t="s">
        <v>13</v>
      </c>
      <c r="C7" s="21" t="s">
        <v>14</v>
      </c>
      <c r="D7" s="21" t="s">
        <v>120</v>
      </c>
      <c r="E7" s="20" t="s">
        <v>17</v>
      </c>
      <c r="F7" s="20" t="s">
        <v>16</v>
      </c>
      <c r="G7" s="13" t="s">
        <v>74</v>
      </c>
      <c r="H7" s="50">
        <v>6297</v>
      </c>
      <c r="I7" s="37">
        <v>250</v>
      </c>
      <c r="J7" s="37">
        <v>375</v>
      </c>
      <c r="K7" s="37">
        <v>0</v>
      </c>
      <c r="L7" s="37">
        <v>0</v>
      </c>
      <c r="M7" s="37">
        <v>0</v>
      </c>
      <c r="N7" s="50">
        <v>1800</v>
      </c>
      <c r="O7" s="56">
        <f t="shared" si="0"/>
        <v>8722</v>
      </c>
      <c r="P7" s="53">
        <f t="shared" si="1"/>
        <v>8472</v>
      </c>
      <c r="Q7" s="53">
        <f t="shared" si="2"/>
        <v>8472</v>
      </c>
      <c r="R7" s="53">
        <v>200</v>
      </c>
      <c r="S7" s="20"/>
    </row>
    <row r="8" spans="1:19" s="19" customFormat="1" ht="36" x14ac:dyDescent="0.25">
      <c r="A8" s="58">
        <v>5</v>
      </c>
      <c r="B8" s="90" t="s">
        <v>138</v>
      </c>
      <c r="C8" s="21" t="s">
        <v>14</v>
      </c>
      <c r="D8" s="21" t="s">
        <v>120</v>
      </c>
      <c r="E8" s="18" t="s">
        <v>135</v>
      </c>
      <c r="F8" s="20" t="s">
        <v>24</v>
      </c>
      <c r="G8" s="13" t="s">
        <v>74</v>
      </c>
      <c r="H8" s="50">
        <v>6297</v>
      </c>
      <c r="I8" s="37">
        <v>250</v>
      </c>
      <c r="J8" s="37">
        <v>375</v>
      </c>
      <c r="K8" s="37">
        <v>0</v>
      </c>
      <c r="L8" s="37">
        <v>0</v>
      </c>
      <c r="M8" s="37">
        <v>0</v>
      </c>
      <c r="N8" s="43">
        <v>0</v>
      </c>
      <c r="O8" s="56">
        <f t="shared" si="0"/>
        <v>6922</v>
      </c>
      <c r="P8" s="53">
        <f t="shared" si="1"/>
        <v>6672</v>
      </c>
      <c r="Q8" s="53">
        <f t="shared" si="2"/>
        <v>6672</v>
      </c>
      <c r="R8" s="53">
        <v>200</v>
      </c>
      <c r="S8" s="20"/>
    </row>
    <row r="9" spans="1:19" s="19" customFormat="1" ht="36" x14ac:dyDescent="0.25">
      <c r="A9" s="58">
        <v>6</v>
      </c>
      <c r="B9" s="1" t="s">
        <v>18</v>
      </c>
      <c r="C9" s="21" t="s">
        <v>19</v>
      </c>
      <c r="D9" s="21" t="s">
        <v>175</v>
      </c>
      <c r="E9" s="18" t="s">
        <v>136</v>
      </c>
      <c r="F9" s="20" t="s">
        <v>24</v>
      </c>
      <c r="G9" s="13" t="s">
        <v>74</v>
      </c>
      <c r="H9" s="50">
        <v>3525</v>
      </c>
      <c r="I9" s="37">
        <v>250</v>
      </c>
      <c r="J9" s="37">
        <v>375</v>
      </c>
      <c r="K9" s="37">
        <v>0</v>
      </c>
      <c r="L9" s="37">
        <v>0</v>
      </c>
      <c r="M9" s="37">
        <v>0</v>
      </c>
      <c r="N9" s="37">
        <v>1800</v>
      </c>
      <c r="O9" s="56">
        <f t="shared" si="0"/>
        <v>5950</v>
      </c>
      <c r="P9" s="53">
        <f t="shared" si="1"/>
        <v>5700</v>
      </c>
      <c r="Q9" s="53">
        <f t="shared" si="2"/>
        <v>5700</v>
      </c>
      <c r="R9" s="53">
        <v>200</v>
      </c>
      <c r="S9" s="20"/>
    </row>
    <row r="10" spans="1:19" s="19" customFormat="1" ht="24" x14ac:dyDescent="0.2">
      <c r="A10" s="15">
        <v>7</v>
      </c>
      <c r="B10" s="90" t="s">
        <v>139</v>
      </c>
      <c r="C10" s="21" t="s">
        <v>19</v>
      </c>
      <c r="D10" s="21" t="s">
        <v>175</v>
      </c>
      <c r="E10" s="18" t="s">
        <v>187</v>
      </c>
      <c r="F10" s="20" t="s">
        <v>24</v>
      </c>
      <c r="G10" s="13" t="s">
        <v>74</v>
      </c>
      <c r="H10" s="50">
        <v>3525</v>
      </c>
      <c r="I10" s="37">
        <v>250</v>
      </c>
      <c r="J10" s="37">
        <v>0</v>
      </c>
      <c r="K10" s="37">
        <v>0</v>
      </c>
      <c r="L10" s="37">
        <v>0</v>
      </c>
      <c r="M10" s="37">
        <v>0</v>
      </c>
      <c r="N10" s="43">
        <v>0</v>
      </c>
      <c r="O10" s="56">
        <f t="shared" si="0"/>
        <v>3775</v>
      </c>
      <c r="P10" s="53">
        <f t="shared" si="1"/>
        <v>3525</v>
      </c>
      <c r="Q10" s="53">
        <f t="shared" si="2"/>
        <v>3525</v>
      </c>
      <c r="R10" s="53">
        <v>200</v>
      </c>
      <c r="S10" s="20"/>
    </row>
    <row r="11" spans="1:19" s="19" customFormat="1" ht="24" x14ac:dyDescent="0.2">
      <c r="A11" s="15">
        <v>8</v>
      </c>
      <c r="B11" s="91" t="s">
        <v>179</v>
      </c>
      <c r="C11" s="2" t="s">
        <v>38</v>
      </c>
      <c r="D11" s="2" t="s">
        <v>175</v>
      </c>
      <c r="E11" s="2" t="s">
        <v>182</v>
      </c>
      <c r="F11" s="20" t="s">
        <v>24</v>
      </c>
      <c r="G11" s="13" t="s">
        <v>74</v>
      </c>
      <c r="H11" s="50">
        <v>3525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43">
        <v>0</v>
      </c>
      <c r="O11" s="56">
        <f t="shared" si="0"/>
        <v>4150</v>
      </c>
      <c r="P11" s="53">
        <f t="shared" si="1"/>
        <v>3900</v>
      </c>
      <c r="Q11" s="53">
        <f>O11-250</f>
        <v>3900</v>
      </c>
      <c r="R11" s="53">
        <v>200</v>
      </c>
      <c r="S11" s="20"/>
    </row>
    <row r="12" spans="1:19" s="19" customFormat="1" ht="24" customHeight="1" x14ac:dyDescent="0.25">
      <c r="A12" s="58">
        <v>9</v>
      </c>
      <c r="B12" s="90" t="s">
        <v>20</v>
      </c>
      <c r="C12" s="21" t="s">
        <v>19</v>
      </c>
      <c r="D12" s="21" t="s">
        <v>175</v>
      </c>
      <c r="E12" s="18" t="s">
        <v>188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43">
        <v>0</v>
      </c>
      <c r="O12" s="56">
        <f t="shared" si="0"/>
        <v>4150</v>
      </c>
      <c r="P12" s="53">
        <f t="shared" si="1"/>
        <v>3900</v>
      </c>
      <c r="Q12" s="53">
        <f t="shared" si="2"/>
        <v>3900</v>
      </c>
      <c r="R12" s="53">
        <v>200</v>
      </c>
      <c r="S12" s="20"/>
    </row>
    <row r="13" spans="1:19" s="19" customFormat="1" ht="24" x14ac:dyDescent="0.25">
      <c r="A13" s="58">
        <v>10</v>
      </c>
      <c r="B13" s="2" t="s">
        <v>21</v>
      </c>
      <c r="C13" s="22" t="s">
        <v>22</v>
      </c>
      <c r="D13" s="22" t="s">
        <v>93</v>
      </c>
      <c r="E13" s="20" t="s">
        <v>23</v>
      </c>
      <c r="F13" s="20" t="s">
        <v>24</v>
      </c>
      <c r="G13" s="13" t="s">
        <v>74</v>
      </c>
      <c r="H13" s="50">
        <v>1682</v>
      </c>
      <c r="I13" s="37">
        <v>250</v>
      </c>
      <c r="J13" s="37">
        <v>0</v>
      </c>
      <c r="K13" s="37">
        <v>0</v>
      </c>
      <c r="L13" s="37">
        <v>35</v>
      </c>
      <c r="M13" s="37">
        <v>0</v>
      </c>
      <c r="N13" s="37">
        <v>500</v>
      </c>
      <c r="O13" s="56">
        <f t="shared" si="0"/>
        <v>2467</v>
      </c>
      <c r="P13" s="53">
        <f t="shared" si="1"/>
        <v>2217</v>
      </c>
      <c r="Q13" s="53">
        <f t="shared" si="2"/>
        <v>2217</v>
      </c>
      <c r="R13" s="53">
        <v>200</v>
      </c>
      <c r="S13" s="20"/>
    </row>
    <row r="14" spans="1:19" s="19" customFormat="1" x14ac:dyDescent="0.2">
      <c r="A14" s="15">
        <v>11</v>
      </c>
      <c r="B14" s="2" t="s">
        <v>97</v>
      </c>
      <c r="C14" s="22" t="s">
        <v>12</v>
      </c>
      <c r="D14" s="22" t="s">
        <v>119</v>
      </c>
      <c r="E14" s="20" t="s">
        <v>6</v>
      </c>
      <c r="F14" s="18" t="s">
        <v>98</v>
      </c>
      <c r="G14" s="13" t="s">
        <v>74</v>
      </c>
      <c r="H14" s="50">
        <v>6925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3000</v>
      </c>
      <c r="O14" s="34">
        <f t="shared" si="0"/>
        <v>10550</v>
      </c>
      <c r="P14" s="53">
        <f t="shared" si="1"/>
        <v>10300</v>
      </c>
      <c r="Q14" s="53">
        <f t="shared" si="2"/>
        <v>10300</v>
      </c>
      <c r="R14" s="53">
        <v>200</v>
      </c>
      <c r="S14" s="20"/>
    </row>
    <row r="15" spans="1:19" s="19" customFormat="1" ht="24" x14ac:dyDescent="0.2">
      <c r="A15" s="15">
        <v>12</v>
      </c>
      <c r="B15" s="2" t="s">
        <v>25</v>
      </c>
      <c r="C15" s="22" t="s">
        <v>26</v>
      </c>
      <c r="D15" s="22" t="s">
        <v>121</v>
      </c>
      <c r="E15" s="20" t="s">
        <v>23</v>
      </c>
      <c r="F15" s="18" t="s">
        <v>98</v>
      </c>
      <c r="G15" s="13" t="s">
        <v>74</v>
      </c>
      <c r="H15" s="50">
        <v>2441</v>
      </c>
      <c r="I15" s="37">
        <v>250</v>
      </c>
      <c r="J15" s="37">
        <v>0</v>
      </c>
      <c r="K15" s="37">
        <v>0</v>
      </c>
      <c r="L15" s="37">
        <v>0</v>
      </c>
      <c r="M15" s="37">
        <v>0</v>
      </c>
      <c r="N15" s="37">
        <v>1000</v>
      </c>
      <c r="O15" s="68">
        <f t="shared" si="0"/>
        <v>3691</v>
      </c>
      <c r="P15" s="53">
        <f t="shared" si="1"/>
        <v>3441</v>
      </c>
      <c r="Q15" s="53">
        <f t="shared" si="2"/>
        <v>3441</v>
      </c>
      <c r="R15" s="53">
        <v>200</v>
      </c>
      <c r="S15" s="20"/>
    </row>
    <row r="16" spans="1:19" s="19" customFormat="1" ht="45" customHeight="1" x14ac:dyDescent="0.25">
      <c r="A16" s="58">
        <v>13</v>
      </c>
      <c r="B16" s="2" t="s">
        <v>99</v>
      </c>
      <c r="C16" s="22" t="s">
        <v>14</v>
      </c>
      <c r="D16" s="22" t="s">
        <v>120</v>
      </c>
      <c r="E16" s="20" t="s">
        <v>80</v>
      </c>
      <c r="F16" s="18" t="s">
        <v>98</v>
      </c>
      <c r="G16" s="13" t="s">
        <v>74</v>
      </c>
      <c r="H16" s="50">
        <v>6297</v>
      </c>
      <c r="I16" s="37">
        <v>250</v>
      </c>
      <c r="J16" s="37">
        <v>375</v>
      </c>
      <c r="K16" s="37">
        <v>0</v>
      </c>
      <c r="L16" s="37">
        <v>0</v>
      </c>
      <c r="M16" s="37">
        <v>0</v>
      </c>
      <c r="N16" s="37">
        <v>1800</v>
      </c>
      <c r="O16" s="66">
        <f t="shared" si="0"/>
        <v>8722</v>
      </c>
      <c r="P16" s="53">
        <f t="shared" si="1"/>
        <v>8472</v>
      </c>
      <c r="Q16" s="53">
        <f t="shared" si="2"/>
        <v>8472</v>
      </c>
      <c r="R16" s="53">
        <v>200</v>
      </c>
      <c r="S16" s="20"/>
    </row>
    <row r="17" spans="1:19" s="19" customFormat="1" x14ac:dyDescent="0.25">
      <c r="A17" s="58">
        <v>14</v>
      </c>
      <c r="B17" s="2" t="s">
        <v>100</v>
      </c>
      <c r="C17" s="22" t="s">
        <v>12</v>
      </c>
      <c r="D17" s="22" t="s">
        <v>119</v>
      </c>
      <c r="E17" s="20" t="s">
        <v>6</v>
      </c>
      <c r="F17" s="20" t="s">
        <v>27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70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36" x14ac:dyDescent="0.2">
      <c r="A18" s="15">
        <v>15</v>
      </c>
      <c r="B18" s="2" t="s">
        <v>28</v>
      </c>
      <c r="C18" s="22" t="s">
        <v>14</v>
      </c>
      <c r="D18" s="22" t="s">
        <v>120</v>
      </c>
      <c r="E18" s="20" t="s">
        <v>80</v>
      </c>
      <c r="F18" s="20" t="s">
        <v>101</v>
      </c>
      <c r="G18" s="13" t="s">
        <v>74</v>
      </c>
      <c r="H18" s="50">
        <v>6297</v>
      </c>
      <c r="I18" s="37">
        <v>250</v>
      </c>
      <c r="J18" s="37">
        <v>375</v>
      </c>
      <c r="K18" s="37">
        <v>0</v>
      </c>
      <c r="L18" s="37">
        <v>0</v>
      </c>
      <c r="M18" s="37">
        <v>0</v>
      </c>
      <c r="N18" s="37">
        <v>1800</v>
      </c>
      <c r="O18" s="67">
        <f t="shared" si="0"/>
        <v>8722</v>
      </c>
      <c r="P18" s="53">
        <f t="shared" si="1"/>
        <v>8472</v>
      </c>
      <c r="Q18" s="53">
        <f t="shared" si="2"/>
        <v>8472</v>
      </c>
      <c r="R18" s="53">
        <v>200</v>
      </c>
      <c r="S18" s="20"/>
    </row>
    <row r="19" spans="1:19" s="19" customFormat="1" ht="36" x14ac:dyDescent="0.2">
      <c r="A19" s="15">
        <v>16</v>
      </c>
      <c r="B19" s="88" t="s">
        <v>140</v>
      </c>
      <c r="C19" s="22" t="s">
        <v>14</v>
      </c>
      <c r="D19" s="22" t="s">
        <v>120</v>
      </c>
      <c r="E19" s="20" t="s">
        <v>80</v>
      </c>
      <c r="F19" s="20" t="s">
        <v>102</v>
      </c>
      <c r="G19" s="13" t="s">
        <v>74</v>
      </c>
      <c r="H19" s="50">
        <v>6297</v>
      </c>
      <c r="I19" s="37">
        <v>250</v>
      </c>
      <c r="J19" s="37">
        <v>0</v>
      </c>
      <c r="K19" s="37">
        <v>0</v>
      </c>
      <c r="L19" s="37">
        <v>0</v>
      </c>
      <c r="M19" s="37">
        <v>0</v>
      </c>
      <c r="N19" s="43">
        <v>0</v>
      </c>
      <c r="O19" s="56">
        <f t="shared" si="0"/>
        <v>6547</v>
      </c>
      <c r="P19" s="53">
        <f t="shared" si="1"/>
        <v>6297</v>
      </c>
      <c r="Q19" s="53">
        <f t="shared" si="2"/>
        <v>6297</v>
      </c>
      <c r="R19" s="53">
        <v>200</v>
      </c>
      <c r="S19" s="20"/>
    </row>
    <row r="20" spans="1:19" s="19" customFormat="1" ht="36" x14ac:dyDescent="0.25">
      <c r="A20" s="58">
        <v>17</v>
      </c>
      <c r="B20" s="88" t="s">
        <v>141</v>
      </c>
      <c r="C20" s="22" t="s">
        <v>29</v>
      </c>
      <c r="D20" s="22" t="s">
        <v>120</v>
      </c>
      <c r="E20" s="20" t="s">
        <v>80</v>
      </c>
      <c r="F20" s="18" t="s">
        <v>103</v>
      </c>
      <c r="G20" s="13" t="s">
        <v>74</v>
      </c>
      <c r="H20" s="50">
        <v>5835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43">
        <v>0</v>
      </c>
      <c r="O20" s="74">
        <f t="shared" si="0"/>
        <v>6460</v>
      </c>
      <c r="P20" s="53">
        <f t="shared" si="1"/>
        <v>6210</v>
      </c>
      <c r="Q20" s="53">
        <f t="shared" si="2"/>
        <v>6210</v>
      </c>
      <c r="R20" s="53">
        <v>200</v>
      </c>
      <c r="S20" s="20"/>
    </row>
    <row r="21" spans="1:19" s="19" customFormat="1" ht="36" x14ac:dyDescent="0.25">
      <c r="A21" s="58">
        <v>18</v>
      </c>
      <c r="B21" s="88" t="s">
        <v>142</v>
      </c>
      <c r="C21" s="22" t="s">
        <v>14</v>
      </c>
      <c r="D21" s="22" t="s">
        <v>120</v>
      </c>
      <c r="E21" s="20" t="s">
        <v>80</v>
      </c>
      <c r="F21" s="18" t="s">
        <v>104</v>
      </c>
      <c r="G21" s="13" t="s">
        <v>74</v>
      </c>
      <c r="H21" s="50">
        <v>6297</v>
      </c>
      <c r="I21" s="37">
        <v>250</v>
      </c>
      <c r="J21" s="37">
        <v>0</v>
      </c>
      <c r="K21" s="37">
        <v>0</v>
      </c>
      <c r="L21" s="37">
        <v>0</v>
      </c>
      <c r="M21" s="37">
        <v>0</v>
      </c>
      <c r="N21" s="43">
        <v>0</v>
      </c>
      <c r="O21" s="71">
        <f t="shared" si="0"/>
        <v>6547</v>
      </c>
      <c r="P21" s="53">
        <f t="shared" si="1"/>
        <v>6297</v>
      </c>
      <c r="Q21" s="53">
        <f t="shared" si="2"/>
        <v>6297</v>
      </c>
      <c r="R21" s="53">
        <v>200</v>
      </c>
      <c r="S21" s="20"/>
    </row>
    <row r="22" spans="1:19" s="19" customFormat="1" ht="45" customHeight="1" x14ac:dyDescent="0.2">
      <c r="A22" s="15">
        <v>19</v>
      </c>
      <c r="B22" s="88" t="s">
        <v>143</v>
      </c>
      <c r="C22" s="22" t="s">
        <v>29</v>
      </c>
      <c r="D22" s="22" t="s">
        <v>120</v>
      </c>
      <c r="E22" s="20" t="s">
        <v>80</v>
      </c>
      <c r="F22" s="20" t="s">
        <v>105</v>
      </c>
      <c r="G22" s="13" t="s">
        <v>74</v>
      </c>
      <c r="H22" s="50">
        <v>5835</v>
      </c>
      <c r="I22" s="37">
        <v>250</v>
      </c>
      <c r="J22" s="37">
        <v>0</v>
      </c>
      <c r="K22" s="37">
        <v>0</v>
      </c>
      <c r="L22" s="37">
        <v>0</v>
      </c>
      <c r="M22" s="37">
        <v>0</v>
      </c>
      <c r="N22" s="43">
        <v>0</v>
      </c>
      <c r="O22" s="56">
        <f t="shared" si="0"/>
        <v>6085</v>
      </c>
      <c r="P22" s="53">
        <f t="shared" si="1"/>
        <v>5835</v>
      </c>
      <c r="Q22" s="53">
        <f t="shared" si="2"/>
        <v>5835</v>
      </c>
      <c r="R22" s="53">
        <v>200</v>
      </c>
      <c r="S22" s="20"/>
    </row>
    <row r="23" spans="1:19" s="19" customFormat="1" ht="43.5" customHeight="1" x14ac:dyDescent="0.2">
      <c r="A23" s="15">
        <v>20</v>
      </c>
      <c r="B23" s="92" t="s">
        <v>20</v>
      </c>
      <c r="C23" s="22" t="s">
        <v>29</v>
      </c>
      <c r="D23" s="22" t="s">
        <v>120</v>
      </c>
      <c r="E23" s="20" t="s">
        <v>164</v>
      </c>
      <c r="F23" s="20" t="s">
        <v>185</v>
      </c>
      <c r="G23" s="13" t="s">
        <v>74</v>
      </c>
      <c r="H23" s="50">
        <v>5835</v>
      </c>
      <c r="I23" s="37">
        <v>250</v>
      </c>
      <c r="J23" s="37">
        <v>375</v>
      </c>
      <c r="K23" s="37">
        <v>0</v>
      </c>
      <c r="L23" s="37">
        <v>0</v>
      </c>
      <c r="M23" s="37">
        <v>0</v>
      </c>
      <c r="N23" s="43">
        <v>0</v>
      </c>
      <c r="O23" s="76">
        <f t="shared" si="0"/>
        <v>6460</v>
      </c>
      <c r="P23" s="53">
        <f t="shared" si="1"/>
        <v>6210</v>
      </c>
      <c r="Q23" s="53">
        <f t="shared" si="2"/>
        <v>6210</v>
      </c>
      <c r="R23" s="53">
        <v>200</v>
      </c>
      <c r="S23" s="20"/>
    </row>
    <row r="24" spans="1:19" s="19" customFormat="1" ht="43.5" customHeight="1" x14ac:dyDescent="0.25">
      <c r="A24" s="58">
        <v>21</v>
      </c>
      <c r="B24" s="88" t="s">
        <v>144</v>
      </c>
      <c r="C24" s="22" t="s">
        <v>14</v>
      </c>
      <c r="D24" s="22" t="s">
        <v>120</v>
      </c>
      <c r="E24" s="20" t="s">
        <v>80</v>
      </c>
      <c r="F24" s="20" t="s">
        <v>30</v>
      </c>
      <c r="G24" s="13" t="s">
        <v>74</v>
      </c>
      <c r="H24" s="50">
        <v>6297</v>
      </c>
      <c r="I24" s="37">
        <v>250</v>
      </c>
      <c r="J24" s="37">
        <v>0</v>
      </c>
      <c r="K24" s="37">
        <v>0</v>
      </c>
      <c r="L24" s="37">
        <v>0</v>
      </c>
      <c r="M24" s="37">
        <v>0</v>
      </c>
      <c r="N24" s="43">
        <v>0</v>
      </c>
      <c r="O24" s="56">
        <f t="shared" si="0"/>
        <v>6547</v>
      </c>
      <c r="P24" s="53">
        <f t="shared" si="1"/>
        <v>6297</v>
      </c>
      <c r="Q24" s="53">
        <f t="shared" si="2"/>
        <v>6297</v>
      </c>
      <c r="R24" s="53">
        <v>200</v>
      </c>
      <c r="S24" s="20"/>
    </row>
    <row r="25" spans="1:19" s="19" customFormat="1" x14ac:dyDescent="0.25">
      <c r="A25" s="58">
        <v>22</v>
      </c>
      <c r="B25" s="88" t="s">
        <v>180</v>
      </c>
      <c r="C25" s="2" t="s">
        <v>12</v>
      </c>
      <c r="D25" s="23" t="s">
        <v>118</v>
      </c>
      <c r="E25" s="23" t="s">
        <v>15</v>
      </c>
      <c r="F25" s="20" t="s">
        <v>39</v>
      </c>
      <c r="G25" s="13" t="s">
        <v>74</v>
      </c>
      <c r="H25" s="50">
        <v>6925</v>
      </c>
      <c r="I25" s="37">
        <v>250</v>
      </c>
      <c r="J25" s="37">
        <v>0</v>
      </c>
      <c r="K25" s="37">
        <v>0</v>
      </c>
      <c r="L25" s="37">
        <v>0</v>
      </c>
      <c r="M25" s="37">
        <v>1575</v>
      </c>
      <c r="N25" s="43">
        <v>5000</v>
      </c>
      <c r="O25" s="56">
        <f t="shared" si="0"/>
        <v>13750</v>
      </c>
      <c r="P25" s="53">
        <f t="shared" si="1"/>
        <v>13500</v>
      </c>
      <c r="Q25" s="53">
        <f t="shared" si="2"/>
        <v>13500</v>
      </c>
      <c r="R25" s="53">
        <v>200</v>
      </c>
      <c r="S25" s="20"/>
    </row>
    <row r="26" spans="1:19" s="19" customFormat="1" x14ac:dyDescent="0.25">
      <c r="A26" s="58"/>
      <c r="B26" s="88"/>
      <c r="C26" s="2"/>
      <c r="D26" s="23"/>
      <c r="E26" s="23"/>
      <c r="F26" s="20"/>
      <c r="G26" s="13"/>
      <c r="H26" s="50"/>
      <c r="I26" s="37"/>
      <c r="J26" s="37"/>
      <c r="K26" s="37"/>
      <c r="L26" s="37"/>
      <c r="M26" s="37"/>
      <c r="N26" s="43"/>
      <c r="O26" s="56"/>
      <c r="P26" s="53"/>
      <c r="Q26" s="53"/>
      <c r="R26" s="53"/>
      <c r="S26" s="20"/>
    </row>
    <row r="27" spans="1:19" s="19" customFormat="1" ht="36" x14ac:dyDescent="0.2">
      <c r="A27" s="15">
        <v>23</v>
      </c>
      <c r="B27" s="93" t="s">
        <v>20</v>
      </c>
      <c r="C27" s="2" t="s">
        <v>14</v>
      </c>
      <c r="D27" s="2" t="s">
        <v>120</v>
      </c>
      <c r="E27" s="2" t="s">
        <v>83</v>
      </c>
      <c r="F27" s="20" t="s">
        <v>39</v>
      </c>
      <c r="G27" s="13" t="s">
        <v>74</v>
      </c>
      <c r="H27" s="50">
        <v>6925</v>
      </c>
      <c r="I27" s="37">
        <v>250</v>
      </c>
      <c r="J27" s="37">
        <v>375</v>
      </c>
      <c r="K27" s="37">
        <v>0</v>
      </c>
      <c r="L27" s="37">
        <v>0</v>
      </c>
      <c r="M27" s="37">
        <v>0</v>
      </c>
      <c r="N27" s="43">
        <v>2000</v>
      </c>
      <c r="O27" s="56">
        <f t="shared" si="0"/>
        <v>9550</v>
      </c>
      <c r="P27" s="53">
        <f t="shared" si="1"/>
        <v>9300</v>
      </c>
      <c r="Q27" s="53">
        <f>O27-250</f>
        <v>9300</v>
      </c>
      <c r="R27" s="53">
        <v>200</v>
      </c>
      <c r="S27" s="20"/>
    </row>
    <row r="28" spans="1:19" s="19" customFormat="1" ht="36" x14ac:dyDescent="0.2">
      <c r="A28" s="15">
        <v>24</v>
      </c>
      <c r="B28" s="3" t="s">
        <v>31</v>
      </c>
      <c r="C28" s="2" t="s">
        <v>29</v>
      </c>
      <c r="D28" s="24" t="s">
        <v>120</v>
      </c>
      <c r="E28" s="25" t="s">
        <v>81</v>
      </c>
      <c r="F28" s="20" t="s">
        <v>39</v>
      </c>
      <c r="G28" s="13" t="s">
        <v>74</v>
      </c>
      <c r="H28" s="50">
        <v>5835</v>
      </c>
      <c r="I28" s="37">
        <v>250</v>
      </c>
      <c r="J28" s="37">
        <v>375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8460</v>
      </c>
      <c r="P28" s="53">
        <f t="shared" si="1"/>
        <v>8210</v>
      </c>
      <c r="Q28" s="53">
        <f t="shared" si="2"/>
        <v>8210</v>
      </c>
      <c r="R28" s="53">
        <v>200</v>
      </c>
      <c r="S28" s="20"/>
    </row>
    <row r="29" spans="1:19" s="19" customFormat="1" ht="42" customHeight="1" x14ac:dyDescent="0.25">
      <c r="A29" s="58">
        <v>25</v>
      </c>
      <c r="B29" s="1" t="s">
        <v>32</v>
      </c>
      <c r="C29" s="1" t="s">
        <v>29</v>
      </c>
      <c r="D29" s="1" t="s">
        <v>120</v>
      </c>
      <c r="E29" s="20" t="s">
        <v>80</v>
      </c>
      <c r="F29" s="20" t="s">
        <v>39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2000</v>
      </c>
      <c r="O29" s="56">
        <f t="shared" ref="O29:O65" si="3">SUM(H29:N29)</f>
        <v>8460</v>
      </c>
      <c r="P29" s="53">
        <f t="shared" si="1"/>
        <v>8210</v>
      </c>
      <c r="Q29" s="53">
        <f t="shared" si="2"/>
        <v>8210</v>
      </c>
      <c r="R29" s="53">
        <v>200</v>
      </c>
      <c r="S29" s="20"/>
    </row>
    <row r="30" spans="1:19" s="19" customFormat="1" ht="36" x14ac:dyDescent="0.25">
      <c r="A30" s="58">
        <v>26</v>
      </c>
      <c r="B30" s="91" t="s">
        <v>173</v>
      </c>
      <c r="C30" s="2" t="s">
        <v>29</v>
      </c>
      <c r="D30" s="2" t="s">
        <v>120</v>
      </c>
      <c r="E30" s="2" t="s">
        <v>85</v>
      </c>
      <c r="F30" s="20" t="s">
        <v>39</v>
      </c>
      <c r="G30" s="13" t="s">
        <v>74</v>
      </c>
      <c r="H30" s="50">
        <v>5835</v>
      </c>
      <c r="I30" s="37">
        <v>250</v>
      </c>
      <c r="J30" s="37">
        <v>0</v>
      </c>
      <c r="K30" s="37">
        <v>0</v>
      </c>
      <c r="L30" s="37">
        <v>0</v>
      </c>
      <c r="M30" s="37">
        <v>0</v>
      </c>
      <c r="N30" s="43">
        <v>2000</v>
      </c>
      <c r="O30" s="56">
        <f t="shared" si="3"/>
        <v>8085</v>
      </c>
      <c r="P30" s="53">
        <f t="shared" si="1"/>
        <v>7835</v>
      </c>
      <c r="Q30" s="53">
        <f>O30-250</f>
        <v>7835</v>
      </c>
      <c r="R30" s="53">
        <v>200</v>
      </c>
      <c r="S30" s="112"/>
    </row>
    <row r="31" spans="1:19" s="19" customFormat="1" ht="24" x14ac:dyDescent="0.2">
      <c r="A31" s="15">
        <v>27</v>
      </c>
      <c r="B31" s="91" t="s">
        <v>181</v>
      </c>
      <c r="C31" s="1" t="s">
        <v>19</v>
      </c>
      <c r="D31" s="1" t="s">
        <v>175</v>
      </c>
      <c r="E31" s="23" t="s">
        <v>225</v>
      </c>
      <c r="F31" s="20" t="s">
        <v>39</v>
      </c>
      <c r="G31" s="13" t="s">
        <v>74</v>
      </c>
      <c r="H31" s="50">
        <v>3525</v>
      </c>
      <c r="I31" s="37">
        <v>250</v>
      </c>
      <c r="J31" s="37">
        <v>0</v>
      </c>
      <c r="K31" s="37">
        <v>0</v>
      </c>
      <c r="L31" s="37">
        <v>0</v>
      </c>
      <c r="M31" s="37">
        <v>1500</v>
      </c>
      <c r="N31" s="43">
        <v>1800</v>
      </c>
      <c r="O31" s="56">
        <f t="shared" si="3"/>
        <v>7075</v>
      </c>
      <c r="P31" s="53">
        <f t="shared" si="1"/>
        <v>6825</v>
      </c>
      <c r="Q31" s="53">
        <f t="shared" si="2"/>
        <v>6825</v>
      </c>
      <c r="R31" s="53">
        <v>200</v>
      </c>
      <c r="S31" s="112"/>
    </row>
    <row r="32" spans="1:19" s="19" customFormat="1" ht="25.5" customHeight="1" x14ac:dyDescent="0.2">
      <c r="A32" s="15">
        <v>28</v>
      </c>
      <c r="B32" s="94" t="s">
        <v>183</v>
      </c>
      <c r="C32" s="3" t="s">
        <v>33</v>
      </c>
      <c r="D32" s="3" t="s">
        <v>175</v>
      </c>
      <c r="E32" s="23" t="s">
        <v>106</v>
      </c>
      <c r="F32" s="20" t="s">
        <v>39</v>
      </c>
      <c r="G32" s="13" t="s">
        <v>74</v>
      </c>
      <c r="H32" s="50">
        <v>3295</v>
      </c>
      <c r="I32" s="37">
        <v>250</v>
      </c>
      <c r="J32" s="37">
        <v>0</v>
      </c>
      <c r="K32" s="37">
        <v>1000</v>
      </c>
      <c r="L32" s="37">
        <v>0</v>
      </c>
      <c r="M32" s="37">
        <v>0</v>
      </c>
      <c r="N32" s="43"/>
      <c r="O32" s="56">
        <f t="shared" si="3"/>
        <v>4545</v>
      </c>
      <c r="P32" s="53">
        <f t="shared" si="1"/>
        <v>4295</v>
      </c>
      <c r="Q32" s="53">
        <f t="shared" si="2"/>
        <v>4295</v>
      </c>
      <c r="R32" s="53">
        <v>200</v>
      </c>
      <c r="S32" s="20"/>
    </row>
    <row r="33" spans="1:19" s="19" customFormat="1" ht="24" x14ac:dyDescent="0.25">
      <c r="A33" s="58">
        <v>29</v>
      </c>
      <c r="B33" s="93" t="s">
        <v>20</v>
      </c>
      <c r="C33" s="2" t="s">
        <v>37</v>
      </c>
      <c r="D33" s="2" t="s">
        <v>93</v>
      </c>
      <c r="E33" s="2" t="s">
        <v>84</v>
      </c>
      <c r="F33" s="20" t="s">
        <v>39</v>
      </c>
      <c r="G33" s="13" t="s">
        <v>74</v>
      </c>
      <c r="H33" s="50">
        <v>1381</v>
      </c>
      <c r="I33" s="37">
        <v>250</v>
      </c>
      <c r="J33" s="37">
        <v>0</v>
      </c>
      <c r="K33" s="37">
        <v>500</v>
      </c>
      <c r="L33" s="37">
        <v>0</v>
      </c>
      <c r="M33" s="37">
        <v>0</v>
      </c>
      <c r="N33" s="43">
        <v>0</v>
      </c>
      <c r="O33" s="56">
        <f t="shared" si="3"/>
        <v>2131</v>
      </c>
      <c r="P33" s="53">
        <f t="shared" si="1"/>
        <v>1881</v>
      </c>
      <c r="Q33" s="53">
        <f>O33-250</f>
        <v>1881</v>
      </c>
      <c r="R33" s="53">
        <v>200</v>
      </c>
      <c r="S33" s="20"/>
    </row>
    <row r="34" spans="1:19" s="19" customFormat="1" ht="24" x14ac:dyDescent="0.25">
      <c r="A34" s="58">
        <v>30</v>
      </c>
      <c r="B34" s="3" t="s">
        <v>34</v>
      </c>
      <c r="C34" s="3" t="s">
        <v>35</v>
      </c>
      <c r="D34" s="3" t="s">
        <v>123</v>
      </c>
      <c r="E34" s="2" t="s">
        <v>82</v>
      </c>
      <c r="F34" s="20" t="s">
        <v>39</v>
      </c>
      <c r="G34" s="13" t="s">
        <v>74</v>
      </c>
      <c r="H34" s="50">
        <v>1105</v>
      </c>
      <c r="I34" s="37">
        <v>250</v>
      </c>
      <c r="J34" s="37">
        <v>0</v>
      </c>
      <c r="K34" s="37">
        <v>450</v>
      </c>
      <c r="L34" s="37">
        <v>0</v>
      </c>
      <c r="M34" s="37">
        <v>0</v>
      </c>
      <c r="N34" s="37">
        <v>400</v>
      </c>
      <c r="O34" s="56">
        <f t="shared" si="3"/>
        <v>2205</v>
      </c>
      <c r="P34" s="53">
        <f t="shared" si="1"/>
        <v>1955</v>
      </c>
      <c r="Q34" s="53">
        <f t="shared" si="2"/>
        <v>1955</v>
      </c>
      <c r="R34" s="53">
        <v>200</v>
      </c>
      <c r="S34" s="20"/>
    </row>
    <row r="35" spans="1:19" s="19" customFormat="1" ht="24" x14ac:dyDescent="0.2">
      <c r="A35" s="15">
        <v>31</v>
      </c>
      <c r="B35" s="3" t="s">
        <v>36</v>
      </c>
      <c r="C35" s="3" t="s">
        <v>35</v>
      </c>
      <c r="D35" s="3" t="s">
        <v>123</v>
      </c>
      <c r="E35" s="2" t="s">
        <v>107</v>
      </c>
      <c r="F35" s="20" t="s">
        <v>39</v>
      </c>
      <c r="G35" s="13" t="s">
        <v>74</v>
      </c>
      <c r="H35" s="50">
        <v>1105</v>
      </c>
      <c r="I35" s="37">
        <v>250</v>
      </c>
      <c r="J35" s="37">
        <v>0</v>
      </c>
      <c r="K35" s="37">
        <v>450</v>
      </c>
      <c r="L35" s="37">
        <v>0</v>
      </c>
      <c r="M35" s="37">
        <v>0</v>
      </c>
      <c r="N35" s="37">
        <v>400</v>
      </c>
      <c r="O35" s="56">
        <f t="shared" si="3"/>
        <v>2205</v>
      </c>
      <c r="P35" s="53">
        <f t="shared" si="1"/>
        <v>1955</v>
      </c>
      <c r="Q35" s="53">
        <f t="shared" si="2"/>
        <v>1955</v>
      </c>
      <c r="R35" s="53">
        <v>200</v>
      </c>
      <c r="S35" s="20"/>
    </row>
    <row r="36" spans="1:19" s="19" customFormat="1" ht="24" x14ac:dyDescent="0.2">
      <c r="A36" s="15">
        <v>32</v>
      </c>
      <c r="B36" s="95" t="s">
        <v>20</v>
      </c>
      <c r="C36" s="5" t="s">
        <v>26</v>
      </c>
      <c r="D36" s="5" t="s">
        <v>121</v>
      </c>
      <c r="E36" s="20" t="s">
        <v>23</v>
      </c>
      <c r="F36" s="20" t="s">
        <v>39</v>
      </c>
      <c r="G36" s="13" t="s">
        <v>75</v>
      </c>
      <c r="H36" s="50">
        <v>2441</v>
      </c>
      <c r="I36" s="37">
        <v>250</v>
      </c>
      <c r="J36" s="37">
        <v>0</v>
      </c>
      <c r="K36" s="37">
        <v>0</v>
      </c>
      <c r="L36" s="37">
        <v>0</v>
      </c>
      <c r="M36" s="37">
        <v>1000</v>
      </c>
      <c r="N36" s="43">
        <v>0</v>
      </c>
      <c r="O36" s="56">
        <f t="shared" si="3"/>
        <v>3691</v>
      </c>
      <c r="P36" s="53">
        <f t="shared" si="1"/>
        <v>3441</v>
      </c>
      <c r="Q36" s="53">
        <f t="shared" si="2"/>
        <v>3441</v>
      </c>
      <c r="R36" s="53">
        <v>200</v>
      </c>
      <c r="S36" s="20"/>
    </row>
    <row r="37" spans="1:19" s="19" customFormat="1" ht="24" x14ac:dyDescent="0.25">
      <c r="A37" s="58">
        <v>33</v>
      </c>
      <c r="B37" s="6" t="s">
        <v>76</v>
      </c>
      <c r="C37" s="7" t="s">
        <v>77</v>
      </c>
      <c r="D37" s="7" t="s">
        <v>124</v>
      </c>
      <c r="E37" s="18" t="s">
        <v>86</v>
      </c>
      <c r="F37" s="20" t="s">
        <v>39</v>
      </c>
      <c r="G37" s="13" t="s">
        <v>75</v>
      </c>
      <c r="H37" s="50">
        <v>1460</v>
      </c>
      <c r="I37" s="37">
        <v>250</v>
      </c>
      <c r="J37" s="37">
        <v>0</v>
      </c>
      <c r="K37" s="37">
        <v>600</v>
      </c>
      <c r="L37" s="37">
        <v>35</v>
      </c>
      <c r="M37" s="37">
        <v>0</v>
      </c>
      <c r="N37" s="37">
        <v>600</v>
      </c>
      <c r="O37" s="56">
        <f t="shared" si="3"/>
        <v>2945</v>
      </c>
      <c r="P37" s="53">
        <f t="shared" si="1"/>
        <v>2695</v>
      </c>
      <c r="Q37" s="53">
        <f t="shared" si="2"/>
        <v>2695</v>
      </c>
      <c r="R37" s="53">
        <v>200</v>
      </c>
      <c r="S37" s="20"/>
    </row>
    <row r="38" spans="1:19" s="19" customFormat="1" ht="24" x14ac:dyDescent="0.25">
      <c r="A38" s="58">
        <v>34</v>
      </c>
      <c r="B38" s="91" t="s">
        <v>184</v>
      </c>
      <c r="C38" s="5" t="s">
        <v>26</v>
      </c>
      <c r="D38" s="5" t="s">
        <v>121</v>
      </c>
      <c r="E38" s="18" t="s">
        <v>87</v>
      </c>
      <c r="F38" s="20" t="s">
        <v>39</v>
      </c>
      <c r="G38" s="13" t="s">
        <v>75</v>
      </c>
      <c r="H38" s="50">
        <v>2441</v>
      </c>
      <c r="I38" s="37">
        <v>250</v>
      </c>
      <c r="J38" s="37">
        <v>0</v>
      </c>
      <c r="K38" s="37">
        <v>0</v>
      </c>
      <c r="L38" s="37">
        <v>0</v>
      </c>
      <c r="M38" s="37">
        <v>1000</v>
      </c>
      <c r="N38" s="43">
        <v>0</v>
      </c>
      <c r="O38" s="56">
        <f t="shared" si="3"/>
        <v>3691</v>
      </c>
      <c r="P38" s="53">
        <f t="shared" si="1"/>
        <v>3441</v>
      </c>
      <c r="Q38" s="53">
        <f>O38-250</f>
        <v>3441</v>
      </c>
      <c r="R38" s="53">
        <v>200</v>
      </c>
      <c r="S38" s="20"/>
    </row>
    <row r="39" spans="1:19" s="19" customFormat="1" ht="24" x14ac:dyDescent="0.2">
      <c r="A39" s="15">
        <v>35</v>
      </c>
      <c r="B39" s="8" t="s">
        <v>40</v>
      </c>
      <c r="C39" s="26" t="s">
        <v>41</v>
      </c>
      <c r="D39" s="26" t="s">
        <v>119</v>
      </c>
      <c r="E39" s="20" t="s">
        <v>79</v>
      </c>
      <c r="F39" s="20" t="s">
        <v>42</v>
      </c>
      <c r="G39" s="13" t="s">
        <v>74</v>
      </c>
      <c r="H39" s="50">
        <v>7000</v>
      </c>
      <c r="I39" s="37">
        <v>250</v>
      </c>
      <c r="J39" s="37">
        <v>0</v>
      </c>
      <c r="K39" s="37">
        <v>0</v>
      </c>
      <c r="L39" s="37">
        <v>0</v>
      </c>
      <c r="M39" s="37">
        <v>0</v>
      </c>
      <c r="N39" s="43">
        <v>0</v>
      </c>
      <c r="O39" s="77">
        <f t="shared" si="3"/>
        <v>7250</v>
      </c>
      <c r="P39" s="53">
        <f t="shared" si="1"/>
        <v>7000</v>
      </c>
      <c r="Q39" s="53">
        <f t="shared" si="2"/>
        <v>7000</v>
      </c>
      <c r="R39" s="53">
        <v>200</v>
      </c>
      <c r="S39" s="20"/>
    </row>
    <row r="40" spans="1:19" s="19" customFormat="1" x14ac:dyDescent="0.2">
      <c r="A40" s="15">
        <v>36</v>
      </c>
      <c r="B40" s="2" t="s">
        <v>43</v>
      </c>
      <c r="C40" s="22" t="s">
        <v>41</v>
      </c>
      <c r="D40" s="22" t="s">
        <v>122</v>
      </c>
      <c r="E40" s="20" t="s">
        <v>79</v>
      </c>
      <c r="F40" s="20" t="s">
        <v>94</v>
      </c>
      <c r="G40" s="13" t="s">
        <v>74</v>
      </c>
      <c r="H40" s="50">
        <v>7000</v>
      </c>
      <c r="I40" s="37">
        <v>250</v>
      </c>
      <c r="J40" s="37">
        <v>375</v>
      </c>
      <c r="K40" s="37">
        <v>0</v>
      </c>
      <c r="L40" s="37">
        <v>0</v>
      </c>
      <c r="M40" s="37">
        <v>0</v>
      </c>
      <c r="N40" s="37">
        <v>3000</v>
      </c>
      <c r="O40" s="77">
        <f t="shared" si="3"/>
        <v>10625</v>
      </c>
      <c r="P40" s="53">
        <f t="shared" si="1"/>
        <v>10375</v>
      </c>
      <c r="Q40" s="53">
        <f t="shared" si="2"/>
        <v>10375</v>
      </c>
      <c r="R40" s="53">
        <v>200</v>
      </c>
      <c r="S40" s="20"/>
    </row>
    <row r="41" spans="1:19" s="19" customFormat="1" ht="36" x14ac:dyDescent="0.25">
      <c r="A41" s="58">
        <v>37</v>
      </c>
      <c r="B41" s="2" t="s">
        <v>44</v>
      </c>
      <c r="C41" s="22" t="s">
        <v>14</v>
      </c>
      <c r="D41" s="22" t="s">
        <v>120</v>
      </c>
      <c r="E41" s="18" t="s">
        <v>89</v>
      </c>
      <c r="F41" s="20" t="s">
        <v>47</v>
      </c>
      <c r="G41" s="13" t="s">
        <v>74</v>
      </c>
      <c r="H41" s="50">
        <v>6297</v>
      </c>
      <c r="I41" s="37">
        <v>250</v>
      </c>
      <c r="J41" s="37">
        <v>375</v>
      </c>
      <c r="K41" s="37">
        <v>0</v>
      </c>
      <c r="L41" s="37">
        <v>0</v>
      </c>
      <c r="M41" s="37">
        <v>0</v>
      </c>
      <c r="N41" s="37">
        <v>1800</v>
      </c>
      <c r="O41" s="34">
        <f t="shared" si="3"/>
        <v>8722</v>
      </c>
      <c r="P41" s="53">
        <f t="shared" si="1"/>
        <v>8472</v>
      </c>
      <c r="Q41" s="53">
        <f t="shared" si="2"/>
        <v>8472</v>
      </c>
      <c r="R41" s="53">
        <v>200</v>
      </c>
      <c r="S41" s="20"/>
    </row>
    <row r="42" spans="1:19" s="19" customFormat="1" ht="36" x14ac:dyDescent="0.25">
      <c r="A42" s="58">
        <v>38</v>
      </c>
      <c r="B42" s="2" t="s">
        <v>108</v>
      </c>
      <c r="C42" s="22" t="s">
        <v>14</v>
      </c>
      <c r="D42" s="22" t="s">
        <v>120</v>
      </c>
      <c r="E42" s="18" t="s">
        <v>88</v>
      </c>
      <c r="F42" s="20" t="s">
        <v>94</v>
      </c>
      <c r="G42" s="13" t="s">
        <v>74</v>
      </c>
      <c r="H42" s="50">
        <v>6297</v>
      </c>
      <c r="I42" s="37">
        <v>250</v>
      </c>
      <c r="J42" s="37">
        <v>375</v>
      </c>
      <c r="K42" s="37">
        <v>0</v>
      </c>
      <c r="L42" s="37">
        <v>0</v>
      </c>
      <c r="M42" s="37">
        <v>0</v>
      </c>
      <c r="N42" s="37">
        <v>1800</v>
      </c>
      <c r="O42" s="70">
        <f t="shared" si="3"/>
        <v>8722</v>
      </c>
      <c r="P42" s="53">
        <f t="shared" si="1"/>
        <v>8472</v>
      </c>
      <c r="Q42" s="53">
        <f t="shared" si="2"/>
        <v>8472</v>
      </c>
      <c r="R42" s="53">
        <v>200</v>
      </c>
      <c r="S42" s="20"/>
    </row>
    <row r="43" spans="1:19" s="19" customFormat="1" ht="24" x14ac:dyDescent="0.2">
      <c r="A43" s="15">
        <v>39</v>
      </c>
      <c r="B43" s="2" t="s">
        <v>109</v>
      </c>
      <c r="C43" s="22" t="s">
        <v>45</v>
      </c>
      <c r="D43" s="22" t="s">
        <v>121</v>
      </c>
      <c r="E43" s="20" t="s">
        <v>110</v>
      </c>
      <c r="F43" s="20" t="s">
        <v>94</v>
      </c>
      <c r="G43" s="13" t="s">
        <v>74</v>
      </c>
      <c r="H43" s="50">
        <v>2281</v>
      </c>
      <c r="I43" s="37">
        <v>250</v>
      </c>
      <c r="J43" s="37">
        <v>0</v>
      </c>
      <c r="K43" s="37">
        <v>0</v>
      </c>
      <c r="L43" s="37">
        <v>0</v>
      </c>
      <c r="M43" s="37">
        <v>0</v>
      </c>
      <c r="N43" s="37">
        <v>1000</v>
      </c>
      <c r="O43" s="68">
        <f t="shared" si="3"/>
        <v>3531</v>
      </c>
      <c r="P43" s="53">
        <f t="shared" si="1"/>
        <v>3281</v>
      </c>
      <c r="Q43" s="53">
        <f t="shared" si="2"/>
        <v>3281</v>
      </c>
      <c r="R43" s="53">
        <v>200</v>
      </c>
      <c r="S43" s="20"/>
    </row>
    <row r="44" spans="1:19" s="19" customFormat="1" ht="24" x14ac:dyDescent="0.2">
      <c r="A44" s="15">
        <v>40</v>
      </c>
      <c r="B44" s="2" t="s">
        <v>46</v>
      </c>
      <c r="C44" s="22" t="s">
        <v>45</v>
      </c>
      <c r="D44" s="22" t="s">
        <v>121</v>
      </c>
      <c r="E44" s="20" t="s">
        <v>90</v>
      </c>
      <c r="F44" s="20" t="s">
        <v>94</v>
      </c>
      <c r="G44" s="13" t="s">
        <v>74</v>
      </c>
      <c r="H44" s="50">
        <v>2281</v>
      </c>
      <c r="I44" s="37">
        <v>250</v>
      </c>
      <c r="J44" s="37">
        <v>0</v>
      </c>
      <c r="K44" s="37">
        <v>0</v>
      </c>
      <c r="L44" s="37">
        <v>0</v>
      </c>
      <c r="M44" s="37">
        <v>0</v>
      </c>
      <c r="N44" s="37">
        <v>1000</v>
      </c>
      <c r="O44" s="72">
        <f t="shared" si="3"/>
        <v>3531</v>
      </c>
      <c r="P44" s="53">
        <f t="shared" si="1"/>
        <v>3281</v>
      </c>
      <c r="Q44" s="53">
        <f t="shared" si="2"/>
        <v>3281</v>
      </c>
      <c r="R44" s="53">
        <v>200</v>
      </c>
      <c r="S44" s="20"/>
    </row>
    <row r="45" spans="1:19" s="19" customFormat="1" x14ac:dyDescent="0.25">
      <c r="A45" s="58">
        <v>41</v>
      </c>
      <c r="B45" s="6" t="s">
        <v>111</v>
      </c>
      <c r="C45" s="22" t="s">
        <v>41</v>
      </c>
      <c r="D45" s="22" t="s">
        <v>119</v>
      </c>
      <c r="E45" s="20" t="s">
        <v>79</v>
      </c>
      <c r="F45" s="20" t="s">
        <v>52</v>
      </c>
      <c r="G45" s="13" t="s">
        <v>74</v>
      </c>
      <c r="H45" s="50">
        <v>7000</v>
      </c>
      <c r="I45" s="37">
        <v>250</v>
      </c>
      <c r="J45" s="37">
        <v>375</v>
      </c>
      <c r="K45" s="37">
        <v>0</v>
      </c>
      <c r="L45" s="37">
        <v>0</v>
      </c>
      <c r="M45" s="37">
        <v>0</v>
      </c>
      <c r="N45" s="37">
        <v>3000</v>
      </c>
      <c r="O45" s="77">
        <f t="shared" si="3"/>
        <v>10625</v>
      </c>
      <c r="P45" s="53">
        <f t="shared" si="1"/>
        <v>10375</v>
      </c>
      <c r="Q45" s="53">
        <f t="shared" si="2"/>
        <v>10375</v>
      </c>
      <c r="R45" s="53">
        <v>200</v>
      </c>
      <c r="S45" s="20"/>
    </row>
    <row r="46" spans="1:19" s="19" customFormat="1" ht="40.5" customHeight="1" x14ac:dyDescent="0.25">
      <c r="A46" s="58">
        <v>42</v>
      </c>
      <c r="B46" s="2" t="s">
        <v>48</v>
      </c>
      <c r="C46" s="22" t="s">
        <v>14</v>
      </c>
      <c r="D46" s="22" t="s">
        <v>120</v>
      </c>
      <c r="E46" s="18" t="s">
        <v>91</v>
      </c>
      <c r="F46" s="20" t="s">
        <v>52</v>
      </c>
      <c r="G46" s="13" t="s">
        <v>74</v>
      </c>
      <c r="H46" s="50">
        <v>6297</v>
      </c>
      <c r="I46" s="37">
        <v>250</v>
      </c>
      <c r="J46" s="37">
        <v>375</v>
      </c>
      <c r="K46" s="37">
        <v>0</v>
      </c>
      <c r="L46" s="37">
        <v>0</v>
      </c>
      <c r="M46" s="37">
        <v>0</v>
      </c>
      <c r="N46" s="37">
        <v>1800</v>
      </c>
      <c r="O46" s="70">
        <f t="shared" si="3"/>
        <v>8722</v>
      </c>
      <c r="P46" s="53">
        <f t="shared" si="1"/>
        <v>8472</v>
      </c>
      <c r="Q46" s="53">
        <f t="shared" si="2"/>
        <v>8472</v>
      </c>
      <c r="R46" s="53">
        <v>200</v>
      </c>
      <c r="S46" s="20"/>
    </row>
    <row r="47" spans="1:19" s="19" customFormat="1" ht="24" x14ac:dyDescent="0.2">
      <c r="A47" s="15">
        <v>43</v>
      </c>
      <c r="B47" s="2" t="s">
        <v>49</v>
      </c>
      <c r="C47" s="22" t="s">
        <v>45</v>
      </c>
      <c r="D47" s="22" t="s">
        <v>121</v>
      </c>
      <c r="E47" s="20" t="s">
        <v>112</v>
      </c>
      <c r="F47" s="20" t="s">
        <v>52</v>
      </c>
      <c r="G47" s="13" t="s">
        <v>74</v>
      </c>
      <c r="H47" s="50">
        <v>2281</v>
      </c>
      <c r="I47" s="37">
        <v>250</v>
      </c>
      <c r="J47" s="37">
        <v>0</v>
      </c>
      <c r="K47" s="37">
        <v>0</v>
      </c>
      <c r="L47" s="37">
        <v>0</v>
      </c>
      <c r="M47" s="37">
        <v>0</v>
      </c>
      <c r="N47" s="37">
        <v>1000</v>
      </c>
      <c r="O47" s="68">
        <f t="shared" si="3"/>
        <v>3531</v>
      </c>
      <c r="P47" s="53">
        <f t="shared" si="1"/>
        <v>3281</v>
      </c>
      <c r="Q47" s="53">
        <f t="shared" si="2"/>
        <v>3281</v>
      </c>
      <c r="R47" s="53">
        <v>200</v>
      </c>
      <c r="S47" s="20"/>
    </row>
    <row r="48" spans="1:19" s="19" customFormat="1" ht="36" x14ac:dyDescent="0.2">
      <c r="A48" s="15">
        <v>44</v>
      </c>
      <c r="B48" s="2" t="s">
        <v>50</v>
      </c>
      <c r="C48" s="22" t="s">
        <v>14</v>
      </c>
      <c r="D48" s="22" t="s">
        <v>120</v>
      </c>
      <c r="E48" s="18" t="s">
        <v>89</v>
      </c>
      <c r="F48" s="20" t="s">
        <v>52</v>
      </c>
      <c r="G48" s="13" t="s">
        <v>74</v>
      </c>
      <c r="H48" s="50">
        <v>6297</v>
      </c>
      <c r="I48" s="37">
        <v>250</v>
      </c>
      <c r="J48" s="37">
        <v>375</v>
      </c>
      <c r="K48" s="37">
        <v>0</v>
      </c>
      <c r="L48" s="37">
        <v>0</v>
      </c>
      <c r="M48" s="37">
        <v>0</v>
      </c>
      <c r="N48" s="43">
        <v>0</v>
      </c>
      <c r="O48" s="34">
        <f t="shared" si="3"/>
        <v>6922</v>
      </c>
      <c r="P48" s="53">
        <f t="shared" si="1"/>
        <v>6672</v>
      </c>
      <c r="Q48" s="53">
        <f t="shared" si="2"/>
        <v>6672</v>
      </c>
      <c r="R48" s="53">
        <v>200</v>
      </c>
      <c r="S48" s="20"/>
    </row>
    <row r="49" spans="1:19" s="19" customFormat="1" ht="24" x14ac:dyDescent="0.25">
      <c r="A49" s="58">
        <v>45</v>
      </c>
      <c r="B49" s="2" t="s">
        <v>51</v>
      </c>
      <c r="C49" s="22" t="s">
        <v>45</v>
      </c>
      <c r="D49" s="22" t="s">
        <v>121</v>
      </c>
      <c r="E49" s="20" t="s">
        <v>90</v>
      </c>
      <c r="F49" s="20" t="s">
        <v>52</v>
      </c>
      <c r="G49" s="13" t="s">
        <v>74</v>
      </c>
      <c r="H49" s="50">
        <v>2281</v>
      </c>
      <c r="I49" s="37">
        <v>250</v>
      </c>
      <c r="J49" s="37">
        <v>0</v>
      </c>
      <c r="K49" s="37">
        <v>0</v>
      </c>
      <c r="L49" s="37">
        <v>0</v>
      </c>
      <c r="M49" s="37">
        <v>0</v>
      </c>
      <c r="N49" s="37">
        <v>1000</v>
      </c>
      <c r="O49" s="72">
        <f t="shared" si="3"/>
        <v>3531</v>
      </c>
      <c r="P49" s="53">
        <f t="shared" si="1"/>
        <v>3281</v>
      </c>
      <c r="Q49" s="53">
        <f t="shared" si="2"/>
        <v>3281</v>
      </c>
      <c r="R49" s="53">
        <v>200</v>
      </c>
      <c r="S49" s="20"/>
    </row>
    <row r="50" spans="1:19" s="19" customFormat="1" ht="15" customHeight="1" x14ac:dyDescent="0.25">
      <c r="A50" s="58">
        <v>46</v>
      </c>
      <c r="B50" s="2" t="s">
        <v>53</v>
      </c>
      <c r="C50" s="22" t="s">
        <v>41</v>
      </c>
      <c r="D50" s="22" t="s">
        <v>119</v>
      </c>
      <c r="E50" s="20" t="s">
        <v>79</v>
      </c>
      <c r="F50" s="18" t="s">
        <v>55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37">
        <v>3000</v>
      </c>
      <c r="O50" s="77">
        <f t="shared" si="3"/>
        <v>10250</v>
      </c>
      <c r="P50" s="53">
        <f t="shared" si="1"/>
        <v>10000</v>
      </c>
      <c r="Q50" s="53">
        <f t="shared" si="2"/>
        <v>10000</v>
      </c>
      <c r="R50" s="53">
        <v>200</v>
      </c>
      <c r="S50" s="20"/>
    </row>
    <row r="51" spans="1:19" s="19" customFormat="1" ht="36" x14ac:dyDescent="0.2">
      <c r="A51" s="15">
        <v>47</v>
      </c>
      <c r="B51" s="2" t="s">
        <v>54</v>
      </c>
      <c r="C51" s="22" t="s">
        <v>14</v>
      </c>
      <c r="D51" s="22" t="s">
        <v>120</v>
      </c>
      <c r="E51" s="18" t="s">
        <v>113</v>
      </c>
      <c r="F51" s="18" t="s">
        <v>55</v>
      </c>
      <c r="G51" s="13" t="s">
        <v>74</v>
      </c>
      <c r="H51" s="50">
        <v>6297</v>
      </c>
      <c r="I51" s="37">
        <v>250</v>
      </c>
      <c r="J51" s="37">
        <v>375</v>
      </c>
      <c r="K51" s="37">
        <v>0</v>
      </c>
      <c r="L51" s="37">
        <v>0</v>
      </c>
      <c r="M51" s="37">
        <v>0</v>
      </c>
      <c r="N51" s="37">
        <v>1800</v>
      </c>
      <c r="O51" s="34">
        <f t="shared" si="3"/>
        <v>8722</v>
      </c>
      <c r="P51" s="53">
        <f t="shared" si="1"/>
        <v>8472</v>
      </c>
      <c r="Q51" s="53">
        <f t="shared" si="2"/>
        <v>8472</v>
      </c>
      <c r="R51" s="53">
        <v>200</v>
      </c>
      <c r="S51" s="20"/>
    </row>
    <row r="52" spans="1:19" s="19" customFormat="1" ht="43.5" customHeight="1" x14ac:dyDescent="0.2">
      <c r="A52" s="15">
        <v>48</v>
      </c>
      <c r="B52" s="2" t="s">
        <v>114</v>
      </c>
      <c r="C52" s="22" t="s">
        <v>14</v>
      </c>
      <c r="D52" s="22" t="s">
        <v>120</v>
      </c>
      <c r="E52" s="18" t="s">
        <v>91</v>
      </c>
      <c r="F52" s="18" t="s">
        <v>55</v>
      </c>
      <c r="G52" s="13" t="s">
        <v>74</v>
      </c>
      <c r="H52" s="50">
        <v>6297</v>
      </c>
      <c r="I52" s="37">
        <v>250</v>
      </c>
      <c r="J52" s="37">
        <v>375</v>
      </c>
      <c r="K52" s="37">
        <v>0</v>
      </c>
      <c r="L52" s="37">
        <v>0</v>
      </c>
      <c r="M52" s="37">
        <v>0</v>
      </c>
      <c r="N52" s="37">
        <v>1800</v>
      </c>
      <c r="O52" s="70">
        <f t="shared" si="3"/>
        <v>8722</v>
      </c>
      <c r="P52" s="53">
        <f t="shared" si="1"/>
        <v>8472</v>
      </c>
      <c r="Q52" s="53">
        <f t="shared" si="2"/>
        <v>8472</v>
      </c>
      <c r="R52" s="53">
        <v>200</v>
      </c>
      <c r="S52" s="20"/>
    </row>
    <row r="53" spans="1:19" s="19" customFormat="1" ht="24" customHeight="1" x14ac:dyDescent="0.25">
      <c r="A53" s="58">
        <v>49</v>
      </c>
      <c r="B53" s="2" t="s">
        <v>56</v>
      </c>
      <c r="C53" s="22" t="s">
        <v>41</v>
      </c>
      <c r="D53" s="22" t="s">
        <v>119</v>
      </c>
      <c r="E53" s="20" t="s">
        <v>79</v>
      </c>
      <c r="F53" s="20" t="s">
        <v>59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ref="P53:P65" si="4">O53-250</f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5">
      <c r="A54" s="58">
        <v>50</v>
      </c>
      <c r="B54" s="2" t="s">
        <v>57</v>
      </c>
      <c r="C54" s="22" t="s">
        <v>14</v>
      </c>
      <c r="D54" s="22" t="s">
        <v>120</v>
      </c>
      <c r="E54" s="18" t="s">
        <v>89</v>
      </c>
      <c r="F54" s="20" t="s">
        <v>59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34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">
      <c r="A55" s="15">
        <v>51</v>
      </c>
      <c r="B55" s="2" t="s">
        <v>58</v>
      </c>
      <c r="C55" s="22" t="s">
        <v>14</v>
      </c>
      <c r="D55" s="22" t="s">
        <v>120</v>
      </c>
      <c r="E55" s="18" t="s">
        <v>91</v>
      </c>
      <c r="F55" s="20" t="s">
        <v>59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70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x14ac:dyDescent="0.2">
      <c r="A56" s="15">
        <v>52</v>
      </c>
      <c r="B56" s="2" t="s">
        <v>145</v>
      </c>
      <c r="C56" s="22" t="s">
        <v>41</v>
      </c>
      <c r="D56" s="22" t="s">
        <v>119</v>
      </c>
      <c r="E56" s="20" t="s">
        <v>79</v>
      </c>
      <c r="F56" s="20" t="s">
        <v>62</v>
      </c>
      <c r="G56" s="13" t="s">
        <v>74</v>
      </c>
      <c r="H56" s="50">
        <v>7000</v>
      </c>
      <c r="I56" s="37">
        <v>250</v>
      </c>
      <c r="J56" s="37">
        <v>375</v>
      </c>
      <c r="K56" s="37">
        <v>0</v>
      </c>
      <c r="L56" s="37">
        <v>0</v>
      </c>
      <c r="M56" s="37">
        <v>0</v>
      </c>
      <c r="N56" s="43">
        <v>0</v>
      </c>
      <c r="O56" s="77">
        <f t="shared" si="3"/>
        <v>7625</v>
      </c>
      <c r="P56" s="53">
        <f t="shared" si="4"/>
        <v>7375</v>
      </c>
      <c r="Q56" s="53">
        <f t="shared" si="2"/>
        <v>7375</v>
      </c>
      <c r="R56" s="53">
        <v>200</v>
      </c>
      <c r="S56" s="20"/>
    </row>
    <row r="57" spans="1:19" s="19" customFormat="1" ht="36" x14ac:dyDescent="0.25">
      <c r="A57" s="58">
        <v>53</v>
      </c>
      <c r="B57" s="2" t="s">
        <v>60</v>
      </c>
      <c r="C57" s="22" t="s">
        <v>14</v>
      </c>
      <c r="D57" s="22" t="s">
        <v>120</v>
      </c>
      <c r="E57" s="18" t="s">
        <v>89</v>
      </c>
      <c r="F57" s="20" t="s">
        <v>62</v>
      </c>
      <c r="G57" s="13" t="s">
        <v>74</v>
      </c>
      <c r="H57" s="50">
        <v>6297</v>
      </c>
      <c r="I57" s="37">
        <v>250</v>
      </c>
      <c r="J57" s="37">
        <v>375</v>
      </c>
      <c r="K57" s="37">
        <v>0</v>
      </c>
      <c r="L57" s="37">
        <v>0</v>
      </c>
      <c r="M57" s="37">
        <v>0</v>
      </c>
      <c r="N57" s="37">
        <v>1800</v>
      </c>
      <c r="O57" s="34">
        <f t="shared" si="3"/>
        <v>8722</v>
      </c>
      <c r="P57" s="53">
        <f t="shared" si="4"/>
        <v>8472</v>
      </c>
      <c r="Q57" s="53">
        <f t="shared" si="2"/>
        <v>8472</v>
      </c>
      <c r="R57" s="53">
        <v>200</v>
      </c>
      <c r="S57" s="20"/>
    </row>
    <row r="58" spans="1:19" s="19" customFormat="1" ht="44.25" customHeight="1" x14ac:dyDescent="0.25">
      <c r="A58" s="58">
        <v>54</v>
      </c>
      <c r="B58" s="2" t="s">
        <v>61</v>
      </c>
      <c r="C58" s="22" t="s">
        <v>14</v>
      </c>
      <c r="D58" s="22" t="s">
        <v>120</v>
      </c>
      <c r="E58" s="18" t="s">
        <v>92</v>
      </c>
      <c r="F58" s="20" t="s">
        <v>62</v>
      </c>
      <c r="G58" s="13" t="s">
        <v>74</v>
      </c>
      <c r="H58" s="50">
        <v>6297</v>
      </c>
      <c r="I58" s="37">
        <v>250</v>
      </c>
      <c r="J58" s="37">
        <v>375</v>
      </c>
      <c r="K58" s="37">
        <v>0</v>
      </c>
      <c r="L58" s="37">
        <v>0</v>
      </c>
      <c r="M58" s="37">
        <v>0</v>
      </c>
      <c r="N58" s="37">
        <v>1800</v>
      </c>
      <c r="O58" s="70">
        <f t="shared" si="3"/>
        <v>8722</v>
      </c>
      <c r="P58" s="53">
        <f t="shared" si="4"/>
        <v>8472</v>
      </c>
      <c r="Q58" s="53">
        <f t="shared" si="2"/>
        <v>8472</v>
      </c>
      <c r="R58" s="53">
        <v>200</v>
      </c>
      <c r="S58" s="20"/>
    </row>
    <row r="59" spans="1:19" s="19" customFormat="1" ht="24" customHeight="1" x14ac:dyDescent="0.2">
      <c r="A59" s="15">
        <v>55</v>
      </c>
      <c r="B59" s="2" t="s">
        <v>63</v>
      </c>
      <c r="C59" s="27" t="s">
        <v>41</v>
      </c>
      <c r="D59" s="27" t="s">
        <v>119</v>
      </c>
      <c r="E59" s="20" t="s">
        <v>79</v>
      </c>
      <c r="F59" s="20" t="s">
        <v>64</v>
      </c>
      <c r="G59" s="13" t="s">
        <v>74</v>
      </c>
      <c r="H59" s="50">
        <v>7000</v>
      </c>
      <c r="I59" s="37">
        <v>250</v>
      </c>
      <c r="J59" s="37">
        <v>0</v>
      </c>
      <c r="K59" s="37">
        <v>0</v>
      </c>
      <c r="L59" s="37">
        <v>0</v>
      </c>
      <c r="M59" s="37">
        <v>0</v>
      </c>
      <c r="N59" s="43">
        <v>0</v>
      </c>
      <c r="O59" s="77">
        <f t="shared" si="3"/>
        <v>7250</v>
      </c>
      <c r="P59" s="53">
        <f t="shared" si="4"/>
        <v>7000</v>
      </c>
      <c r="Q59" s="53">
        <f t="shared" si="2"/>
        <v>7000</v>
      </c>
      <c r="R59" s="53">
        <v>200</v>
      </c>
      <c r="S59" s="20"/>
    </row>
    <row r="60" spans="1:19" s="19" customFormat="1" x14ac:dyDescent="0.2">
      <c r="A60" s="15">
        <v>56</v>
      </c>
      <c r="B60" s="9" t="s">
        <v>65</v>
      </c>
      <c r="C60" s="28" t="s">
        <v>41</v>
      </c>
      <c r="D60" s="28" t="s">
        <v>119</v>
      </c>
      <c r="E60" s="20" t="s">
        <v>79</v>
      </c>
      <c r="F60" s="20" t="s">
        <v>66</v>
      </c>
      <c r="G60" s="13" t="s">
        <v>74</v>
      </c>
      <c r="H60" s="50">
        <v>7000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3000</v>
      </c>
      <c r="O60" s="77">
        <f t="shared" si="3"/>
        <v>10625</v>
      </c>
      <c r="P60" s="53">
        <f t="shared" si="4"/>
        <v>10375</v>
      </c>
      <c r="Q60" s="53">
        <f t="shared" si="2"/>
        <v>10375</v>
      </c>
      <c r="R60" s="53">
        <v>200</v>
      </c>
      <c r="S60" s="20"/>
    </row>
    <row r="61" spans="1:19" s="19" customFormat="1" x14ac:dyDescent="0.25">
      <c r="A61" s="58">
        <v>57</v>
      </c>
      <c r="B61" s="2" t="s">
        <v>67</v>
      </c>
      <c r="C61" s="22" t="s">
        <v>41</v>
      </c>
      <c r="D61" s="22" t="s">
        <v>119</v>
      </c>
      <c r="E61" s="20" t="s">
        <v>79</v>
      </c>
      <c r="F61" s="20" t="s">
        <v>68</v>
      </c>
      <c r="G61" s="13" t="s">
        <v>74</v>
      </c>
      <c r="H61" s="50">
        <v>7000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43">
        <v>0</v>
      </c>
      <c r="O61" s="77">
        <f t="shared" si="3"/>
        <v>7250</v>
      </c>
      <c r="P61" s="53">
        <f t="shared" si="4"/>
        <v>7000</v>
      </c>
      <c r="Q61" s="53">
        <f t="shared" si="2"/>
        <v>7000</v>
      </c>
      <c r="R61" s="53">
        <v>200</v>
      </c>
      <c r="S61" s="20"/>
    </row>
    <row r="62" spans="1:19" s="19" customFormat="1" ht="36" x14ac:dyDescent="0.25">
      <c r="A62" s="58">
        <v>58</v>
      </c>
      <c r="B62" s="6" t="s">
        <v>115</v>
      </c>
      <c r="C62" s="22" t="s">
        <v>14</v>
      </c>
      <c r="D62" s="22" t="s">
        <v>120</v>
      </c>
      <c r="E62" s="18" t="s">
        <v>92</v>
      </c>
      <c r="F62" s="20" t="s">
        <v>68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37">
        <v>1800</v>
      </c>
      <c r="O62" s="70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">
      <c r="A63" s="15">
        <v>59</v>
      </c>
      <c r="B63" s="2" t="s">
        <v>69</v>
      </c>
      <c r="C63" s="29" t="s">
        <v>41</v>
      </c>
      <c r="D63" s="29" t="s">
        <v>119</v>
      </c>
      <c r="E63" s="20" t="s">
        <v>79</v>
      </c>
      <c r="F63" s="20" t="s">
        <v>71</v>
      </c>
      <c r="G63" s="13" t="s">
        <v>74</v>
      </c>
      <c r="H63" s="50">
        <v>7000</v>
      </c>
      <c r="I63" s="37">
        <v>250</v>
      </c>
      <c r="J63" s="37">
        <v>375</v>
      </c>
      <c r="K63" s="37">
        <v>0</v>
      </c>
      <c r="L63" s="37">
        <v>0</v>
      </c>
      <c r="M63" s="37">
        <v>0</v>
      </c>
      <c r="N63" s="37">
        <v>3000</v>
      </c>
      <c r="O63" s="77">
        <f t="shared" si="3"/>
        <v>10625</v>
      </c>
      <c r="P63" s="53">
        <f t="shared" si="4"/>
        <v>10375</v>
      </c>
      <c r="Q63" s="53">
        <f t="shared" si="2"/>
        <v>10375</v>
      </c>
      <c r="R63" s="53">
        <v>200</v>
      </c>
      <c r="S63" s="20"/>
    </row>
    <row r="64" spans="1:19" s="19" customFormat="1" ht="33" customHeight="1" x14ac:dyDescent="0.2">
      <c r="A64" s="15">
        <v>60</v>
      </c>
      <c r="B64" s="4" t="s">
        <v>70</v>
      </c>
      <c r="C64" s="22" t="s">
        <v>14</v>
      </c>
      <c r="D64" s="22" t="s">
        <v>120</v>
      </c>
      <c r="E64" s="18" t="s">
        <v>92</v>
      </c>
      <c r="F64" s="20" t="s">
        <v>71</v>
      </c>
      <c r="G64" s="13" t="s">
        <v>74</v>
      </c>
      <c r="H64" s="50">
        <v>6297</v>
      </c>
      <c r="I64" s="37">
        <v>250</v>
      </c>
      <c r="J64" s="37">
        <v>375</v>
      </c>
      <c r="K64" s="37">
        <v>0</v>
      </c>
      <c r="L64" s="37">
        <v>0</v>
      </c>
      <c r="M64" s="37">
        <v>0</v>
      </c>
      <c r="N64" s="37">
        <v>1800</v>
      </c>
      <c r="O64" s="70">
        <f t="shared" si="3"/>
        <v>8722</v>
      </c>
      <c r="P64" s="53">
        <f t="shared" si="4"/>
        <v>8472</v>
      </c>
      <c r="Q64" s="53">
        <f t="shared" si="2"/>
        <v>8472</v>
      </c>
      <c r="R64" s="53">
        <v>200</v>
      </c>
      <c r="S64" s="20"/>
    </row>
    <row r="65" spans="1:19" s="19" customFormat="1" ht="24" x14ac:dyDescent="0.25">
      <c r="A65" s="58">
        <v>61</v>
      </c>
      <c r="B65" s="10" t="s">
        <v>146</v>
      </c>
      <c r="C65" s="29" t="s">
        <v>41</v>
      </c>
      <c r="D65" s="29" t="s">
        <v>119</v>
      </c>
      <c r="E65" s="20" t="s">
        <v>79</v>
      </c>
      <c r="F65" s="20" t="s">
        <v>72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43">
        <v>0</v>
      </c>
      <c r="O65" s="77">
        <f t="shared" si="3"/>
        <v>7250</v>
      </c>
      <c r="P65" s="53">
        <f t="shared" si="4"/>
        <v>7000</v>
      </c>
      <c r="Q65" s="53">
        <f t="shared" si="2"/>
        <v>7000</v>
      </c>
      <c r="R65" s="53">
        <v>200</v>
      </c>
      <c r="S65" s="20"/>
    </row>
    <row r="66" spans="1:19" s="19" customFormat="1" x14ac:dyDescent="0.25">
      <c r="A66" s="30"/>
      <c r="B66" s="31" t="s">
        <v>78</v>
      </c>
      <c r="C66" s="31"/>
      <c r="D66" s="31"/>
      <c r="E66" s="31"/>
      <c r="F66" s="31"/>
      <c r="G66" s="40"/>
      <c r="H66" s="33">
        <f t="shared" ref="H66:R66" si="5">SUM(H4:H65)</f>
        <v>329765</v>
      </c>
      <c r="I66" s="33">
        <f t="shared" si="5"/>
        <v>15250</v>
      </c>
      <c r="J66" s="33">
        <f t="shared" si="5"/>
        <v>12750</v>
      </c>
      <c r="K66" s="33">
        <f t="shared" si="5"/>
        <v>9000</v>
      </c>
      <c r="L66" s="33">
        <f t="shared" si="5"/>
        <v>70</v>
      </c>
      <c r="M66" s="33">
        <f t="shared" si="5"/>
        <v>6650</v>
      </c>
      <c r="N66" s="33">
        <f t="shared" si="5"/>
        <v>86700</v>
      </c>
      <c r="O66" s="33">
        <f t="shared" si="5"/>
        <v>460185</v>
      </c>
      <c r="P66" s="33">
        <f t="shared" si="5"/>
        <v>444935</v>
      </c>
      <c r="Q66" s="33">
        <f t="shared" si="5"/>
        <v>444935</v>
      </c>
      <c r="R66" s="34">
        <f t="shared" si="5"/>
        <v>12200</v>
      </c>
      <c r="S66" s="42"/>
    </row>
    <row r="67" spans="1:19" x14ac:dyDescent="0.25">
      <c r="K67" s="96"/>
      <c r="L67" s="96"/>
      <c r="M67" s="96"/>
      <c r="N67" s="87">
        <f>N66*12</f>
        <v>1040400</v>
      </c>
      <c r="O67" s="63">
        <f>O66*12</f>
        <v>5522220</v>
      </c>
      <c r="P67" s="64">
        <f>P66</f>
        <v>444935</v>
      </c>
      <c r="Q67" s="64">
        <f>Q66</f>
        <v>444935</v>
      </c>
      <c r="R67" s="64">
        <f>R66</f>
        <v>12200</v>
      </c>
      <c r="S67" s="65">
        <f>O67+P67+Q67+R67</f>
        <v>6424290</v>
      </c>
    </row>
    <row r="68" spans="1:19" x14ac:dyDescent="0.25">
      <c r="K68" s="79"/>
      <c r="L68" s="79"/>
      <c r="M68" s="79"/>
      <c r="N68" s="79"/>
      <c r="O68" s="63"/>
      <c r="P68" s="64"/>
      <c r="Q68" s="64"/>
      <c r="R68" s="64"/>
      <c r="S68" s="65"/>
    </row>
    <row r="69" spans="1:19" x14ac:dyDescent="0.25">
      <c r="A69" s="85"/>
      <c r="B69" s="85"/>
      <c r="C69" s="85" t="s">
        <v>191</v>
      </c>
      <c r="D69" s="85" t="s">
        <v>208</v>
      </c>
      <c r="E69" s="85" t="s">
        <v>192</v>
      </c>
      <c r="F69" s="85" t="s">
        <v>193</v>
      </c>
      <c r="G69" s="85" t="s">
        <v>209</v>
      </c>
      <c r="H69" s="85" t="s">
        <v>174</v>
      </c>
    </row>
    <row r="70" spans="1:19" x14ac:dyDescent="0.25">
      <c r="A70" s="80">
        <v>36</v>
      </c>
      <c r="B70" s="80" t="s">
        <v>204</v>
      </c>
      <c r="C70" s="81" t="e">
        <f>O4+#REF!+O5+#REF!+O6+O7+O8+O9+O10+O11+O12+O13+#REF!+O19+#REF!+O22+#REF!+O24+#REF!+O25+O27+O28+O29+O30+O31+O32+O33+O34+O35+#REF!+#REF!+#REF!+#REF!+O36+O37+O38</f>
        <v>#REF!</v>
      </c>
      <c r="D70" s="81" t="e">
        <f t="shared" ref="D70:D82" si="6">C70*12</f>
        <v>#REF!</v>
      </c>
      <c r="E70" s="81" t="e">
        <f>P4+#REF!+P5+#REF!+P6+P7+P8+P9+P10+P11+P12+P13+#REF!+P19+#REF!+P22+#REF!+P24+#REF!+P25+P27+P28+P29+P30+P31+P32+P33+P34+P35+#REF!+#REF!+#REF!+#REF!+P36+P37+P38</f>
        <v>#REF!</v>
      </c>
      <c r="F70" s="81" t="e">
        <f t="shared" ref="F70:F82" si="7">E70</f>
        <v>#REF!</v>
      </c>
      <c r="G70" s="81">
        <f>200*36</f>
        <v>7200</v>
      </c>
      <c r="H70" s="81" t="e">
        <f t="shared" ref="H70:H82" si="8">SUM(D70:G70)</f>
        <v>#REF!</v>
      </c>
      <c r="N70" s="64"/>
    </row>
    <row r="71" spans="1:19" x14ac:dyDescent="0.25">
      <c r="A71" s="80">
        <v>11</v>
      </c>
      <c r="B71" s="80" t="s">
        <v>205</v>
      </c>
      <c r="C71" s="81">
        <f>O39+O40+O45+O50+O53+O56+O59+O60+O61+O63+O65</f>
        <v>100000</v>
      </c>
      <c r="D71" s="81">
        <f t="shared" si="6"/>
        <v>1200000</v>
      </c>
      <c r="E71" s="81">
        <f>P39+P40+P45+P50+P53+P56+P59+P60+P61+P63+P65</f>
        <v>97250</v>
      </c>
      <c r="F71" s="81">
        <f t="shared" si="7"/>
        <v>97250</v>
      </c>
      <c r="G71" s="81">
        <f>200*11</f>
        <v>2200</v>
      </c>
      <c r="H71" s="81">
        <f t="shared" si="8"/>
        <v>1396700</v>
      </c>
    </row>
    <row r="72" spans="1:19" s="32" customFormat="1" x14ac:dyDescent="0.25">
      <c r="A72" s="80">
        <v>12</v>
      </c>
      <c r="B72" s="82" t="s">
        <v>206</v>
      </c>
      <c r="C72" s="81" t="e">
        <f>O14+#REF!+O41+O48+O51+O54+O57+#REF!+#REF!+#REF!+#REF!+#REF!</f>
        <v>#REF!</v>
      </c>
      <c r="D72" s="81" t="e">
        <f t="shared" si="6"/>
        <v>#REF!</v>
      </c>
      <c r="E72" s="81" t="e">
        <f>P14+#REF!+P41+P48+P51+P54+P57+#REF!+#REF!+#REF!+#REF!+#REF!</f>
        <v>#REF!</v>
      </c>
      <c r="F72" s="81" t="e">
        <f t="shared" si="7"/>
        <v>#REF!</v>
      </c>
      <c r="G72" s="81" t="e">
        <f>R14+#REF!+R41+R48+R51+R54+R57+#REF!+#REF!+#REF!+#REF!+#REF!</f>
        <v>#REF!</v>
      </c>
      <c r="H72" s="81" t="e">
        <f t="shared" si="8"/>
        <v>#REF!</v>
      </c>
      <c r="O72" s="55"/>
      <c r="S72" s="16"/>
    </row>
    <row r="73" spans="1:19" s="32" customFormat="1" x14ac:dyDescent="0.25">
      <c r="A73" s="80">
        <v>1</v>
      </c>
      <c r="B73" s="80" t="s">
        <v>194</v>
      </c>
      <c r="C73" s="81">
        <f>O16</f>
        <v>8722</v>
      </c>
      <c r="D73" s="81">
        <f t="shared" si="6"/>
        <v>104664</v>
      </c>
      <c r="E73" s="81">
        <f>P16</f>
        <v>8472</v>
      </c>
      <c r="F73" s="81">
        <f t="shared" si="7"/>
        <v>8472</v>
      </c>
      <c r="G73" s="81">
        <v>200</v>
      </c>
      <c r="H73" s="81">
        <f t="shared" si="8"/>
        <v>121808</v>
      </c>
      <c r="O73" s="55"/>
      <c r="S73" s="16"/>
    </row>
    <row r="74" spans="1:19" s="32" customFormat="1" x14ac:dyDescent="0.25">
      <c r="A74" s="80">
        <v>1</v>
      </c>
      <c r="B74" s="80" t="s">
        <v>195</v>
      </c>
      <c r="C74" s="81" t="e">
        <f>#REF!</f>
        <v>#REF!</v>
      </c>
      <c r="D74" s="81" t="e">
        <f t="shared" si="6"/>
        <v>#REF!</v>
      </c>
      <c r="E74" s="81" t="e">
        <f>#REF!</f>
        <v>#REF!</v>
      </c>
      <c r="F74" s="81" t="e">
        <f t="shared" si="7"/>
        <v>#REF!</v>
      </c>
      <c r="G74" s="81">
        <v>200</v>
      </c>
      <c r="H74" s="81" t="e">
        <f t="shared" si="8"/>
        <v>#REF!</v>
      </c>
      <c r="O74" s="55"/>
      <c r="S74" s="16"/>
    </row>
    <row r="75" spans="1:19" s="32" customFormat="1" x14ac:dyDescent="0.25">
      <c r="A75" s="80">
        <v>3</v>
      </c>
      <c r="B75" s="80" t="s">
        <v>196</v>
      </c>
      <c r="C75" s="81">
        <f>O15+O43+O47</f>
        <v>10753</v>
      </c>
      <c r="D75" s="81">
        <f t="shared" si="6"/>
        <v>129036</v>
      </c>
      <c r="E75" s="81">
        <f>P15+P43+P47</f>
        <v>10003</v>
      </c>
      <c r="F75" s="81">
        <f t="shared" si="7"/>
        <v>10003</v>
      </c>
      <c r="G75" s="81">
        <f>R15+R43+R47</f>
        <v>600</v>
      </c>
      <c r="H75" s="81">
        <f t="shared" si="8"/>
        <v>149642</v>
      </c>
      <c r="O75" s="55"/>
      <c r="S75" s="16"/>
    </row>
    <row r="76" spans="1:19" s="32" customFormat="1" x14ac:dyDescent="0.25">
      <c r="A76" s="80">
        <v>12</v>
      </c>
      <c r="B76" s="80" t="s">
        <v>197</v>
      </c>
      <c r="C76" s="81" t="e">
        <f>O17+#REF!+O42+O46+O52+O55+O58+#REF!+#REF!+O62+O64+#REF!</f>
        <v>#REF!</v>
      </c>
      <c r="D76" s="81" t="e">
        <f t="shared" si="6"/>
        <v>#REF!</v>
      </c>
      <c r="E76" s="81" t="e">
        <f>P17+#REF!+P42+P46+P52+P55+P58+#REF!+#REF!+P62+P64+#REF!</f>
        <v>#REF!</v>
      </c>
      <c r="F76" s="81" t="e">
        <f t="shared" si="7"/>
        <v>#REF!</v>
      </c>
      <c r="G76" s="81" t="e">
        <f>R17+#REF!+R42+R46+R52+R55+R58+#REF!+#REF!+R62+R64+#REF!</f>
        <v>#REF!</v>
      </c>
      <c r="H76" s="81" t="e">
        <f t="shared" si="8"/>
        <v>#REF!</v>
      </c>
      <c r="O76" s="55"/>
      <c r="S76" s="16"/>
    </row>
    <row r="77" spans="1:19" s="32" customFormat="1" x14ac:dyDescent="0.25">
      <c r="A77" s="80">
        <v>2</v>
      </c>
      <c r="B77" s="80" t="s">
        <v>198</v>
      </c>
      <c r="C77" s="81">
        <f>O44+O49</f>
        <v>7062</v>
      </c>
      <c r="D77" s="81">
        <f t="shared" si="6"/>
        <v>84744</v>
      </c>
      <c r="E77" s="81">
        <f>P44+P49</f>
        <v>6562</v>
      </c>
      <c r="F77" s="81">
        <f t="shared" si="7"/>
        <v>6562</v>
      </c>
      <c r="G77" s="81">
        <v>400</v>
      </c>
      <c r="H77" s="81">
        <f t="shared" si="8"/>
        <v>98268</v>
      </c>
      <c r="O77" s="55"/>
      <c r="S77" s="16"/>
    </row>
    <row r="78" spans="1:19" s="32" customFormat="1" x14ac:dyDescent="0.25">
      <c r="A78" s="80">
        <v>5</v>
      </c>
      <c r="B78" s="80" t="s">
        <v>199</v>
      </c>
      <c r="C78" s="81" t="e">
        <f>O18+#REF!+#REF!+#REF!+#REF!</f>
        <v>#REF!</v>
      </c>
      <c r="D78" s="81" t="e">
        <f t="shared" si="6"/>
        <v>#REF!</v>
      </c>
      <c r="E78" s="81" t="e">
        <f>P18+#REF!+#REF!+#REF!+#REF!</f>
        <v>#REF!</v>
      </c>
      <c r="F78" s="81" t="e">
        <f t="shared" si="7"/>
        <v>#REF!</v>
      </c>
      <c r="G78" s="81" t="e">
        <f>R18+#REF!+#REF!+#REF!+#REF!</f>
        <v>#REF!</v>
      </c>
      <c r="H78" s="81" t="e">
        <f t="shared" si="8"/>
        <v>#REF!</v>
      </c>
      <c r="O78" s="55"/>
      <c r="S78" s="16"/>
    </row>
    <row r="79" spans="1:19" s="32" customFormat="1" x14ac:dyDescent="0.25">
      <c r="A79" s="80">
        <v>1</v>
      </c>
      <c r="B79" s="80" t="s">
        <v>200</v>
      </c>
      <c r="C79" s="81">
        <f>O20</f>
        <v>6460</v>
      </c>
      <c r="D79" s="81">
        <f t="shared" si="6"/>
        <v>77520</v>
      </c>
      <c r="E79" s="81">
        <f>P20</f>
        <v>6210</v>
      </c>
      <c r="F79" s="81">
        <f t="shared" si="7"/>
        <v>6210</v>
      </c>
      <c r="G79" s="81">
        <v>200</v>
      </c>
      <c r="H79" s="81">
        <f t="shared" si="8"/>
        <v>90140</v>
      </c>
      <c r="O79" s="55"/>
      <c r="S79" s="16"/>
    </row>
    <row r="80" spans="1:19" s="32" customFormat="1" x14ac:dyDescent="0.25">
      <c r="A80" s="80">
        <v>1</v>
      </c>
      <c r="B80" s="80" t="s">
        <v>201</v>
      </c>
      <c r="C80" s="81" t="e">
        <f>#REF!</f>
        <v>#REF!</v>
      </c>
      <c r="D80" s="81" t="e">
        <f t="shared" si="6"/>
        <v>#REF!</v>
      </c>
      <c r="E80" s="81" t="e">
        <f>#REF!</f>
        <v>#REF!</v>
      </c>
      <c r="F80" s="81" t="e">
        <f t="shared" si="7"/>
        <v>#REF!</v>
      </c>
      <c r="G80" s="81">
        <v>200</v>
      </c>
      <c r="H80" s="81" t="e">
        <f t="shared" si="8"/>
        <v>#REF!</v>
      </c>
      <c r="O80" s="55"/>
      <c r="S80" s="16"/>
    </row>
    <row r="81" spans="1:19" s="32" customFormat="1" x14ac:dyDescent="0.25">
      <c r="A81" s="80">
        <v>1</v>
      </c>
      <c r="B81" s="80" t="s">
        <v>202</v>
      </c>
      <c r="C81" s="81">
        <f>O21</f>
        <v>6547</v>
      </c>
      <c r="D81" s="81">
        <f t="shared" si="6"/>
        <v>78564</v>
      </c>
      <c r="E81" s="81">
        <f>P21</f>
        <v>6297</v>
      </c>
      <c r="F81" s="81">
        <f t="shared" si="7"/>
        <v>6297</v>
      </c>
      <c r="G81" s="81">
        <v>200</v>
      </c>
      <c r="H81" s="81">
        <f t="shared" si="8"/>
        <v>91358</v>
      </c>
      <c r="O81" s="55"/>
      <c r="S81" s="16"/>
    </row>
    <row r="82" spans="1:19" s="32" customFormat="1" x14ac:dyDescent="0.25">
      <c r="A82" s="80">
        <v>1</v>
      </c>
      <c r="B82" s="80" t="s">
        <v>203</v>
      </c>
      <c r="C82" s="81">
        <f>O23</f>
        <v>6460</v>
      </c>
      <c r="D82" s="81">
        <f t="shared" si="6"/>
        <v>77520</v>
      </c>
      <c r="E82" s="81">
        <f>P23</f>
        <v>6210</v>
      </c>
      <c r="F82" s="81">
        <f t="shared" si="7"/>
        <v>6210</v>
      </c>
      <c r="G82" s="81">
        <v>200</v>
      </c>
      <c r="H82" s="81">
        <f t="shared" si="8"/>
        <v>90140</v>
      </c>
      <c r="O82" s="55"/>
      <c r="S82" s="16"/>
    </row>
    <row r="83" spans="1:19" s="32" customFormat="1" x14ac:dyDescent="0.25">
      <c r="A83" s="83">
        <f>SUM(A70:A82)</f>
        <v>87</v>
      </c>
      <c r="B83" s="83" t="s">
        <v>174</v>
      </c>
      <c r="C83" s="84" t="e">
        <f t="shared" ref="C83:H83" si="9">SUM(C70:C82)</f>
        <v>#REF!</v>
      </c>
      <c r="D83" s="84" t="e">
        <f t="shared" si="9"/>
        <v>#REF!</v>
      </c>
      <c r="E83" s="84" t="e">
        <f t="shared" si="9"/>
        <v>#REF!</v>
      </c>
      <c r="F83" s="84" t="e">
        <f t="shared" si="9"/>
        <v>#REF!</v>
      </c>
      <c r="G83" s="84" t="e">
        <f t="shared" si="9"/>
        <v>#REF!</v>
      </c>
      <c r="H83" s="84" t="e">
        <f t="shared" si="9"/>
        <v>#REF!</v>
      </c>
      <c r="O83" s="55"/>
      <c r="S83" s="16"/>
    </row>
    <row r="85" spans="1:19" x14ac:dyDescent="0.25">
      <c r="H85" s="64"/>
    </row>
    <row r="88" spans="1:19" x14ac:dyDescent="0.15">
      <c r="F88" s="69"/>
    </row>
    <row r="89" spans="1:19" x14ac:dyDescent="0.15">
      <c r="F89" s="69"/>
    </row>
    <row r="97" spans="7:18" s="19" customFormat="1" x14ac:dyDescent="0.25">
      <c r="G97" s="41"/>
      <c r="H97" s="35"/>
      <c r="I97" s="35"/>
      <c r="J97" s="35"/>
      <c r="K97" s="35"/>
      <c r="L97" s="35"/>
      <c r="M97" s="35"/>
      <c r="N97" s="35"/>
      <c r="O97" s="57"/>
      <c r="P97" s="35"/>
      <c r="Q97" s="35"/>
      <c r="R97" s="35"/>
    </row>
    <row r="98" spans="7:18" s="19" customFormat="1" x14ac:dyDescent="0.25">
      <c r="G98" s="41"/>
      <c r="H98" s="35"/>
      <c r="I98" s="35"/>
      <c r="J98" s="35"/>
      <c r="K98" s="35"/>
      <c r="L98" s="35"/>
      <c r="M98" s="35"/>
      <c r="N98" s="35"/>
      <c r="O98" s="57"/>
      <c r="P98" s="35"/>
      <c r="Q98" s="35"/>
      <c r="R98" s="35"/>
    </row>
    <row r="99" spans="7:18" s="19" customFormat="1" x14ac:dyDescent="0.25">
      <c r="G99" s="41"/>
      <c r="H99" s="35"/>
      <c r="I99" s="35"/>
      <c r="J99" s="35"/>
      <c r="K99" s="35"/>
      <c r="L99" s="35"/>
      <c r="M99" s="35"/>
      <c r="N99" s="35"/>
      <c r="O99" s="57"/>
      <c r="P99" s="35"/>
      <c r="Q99" s="35"/>
      <c r="R99" s="35"/>
    </row>
    <row r="100" spans="7:18" s="19" customFormat="1" x14ac:dyDescent="0.25">
      <c r="G100" s="41"/>
      <c r="H100" s="35"/>
      <c r="I100" s="35"/>
      <c r="J100" s="35"/>
      <c r="K100" s="35"/>
      <c r="L100" s="35"/>
      <c r="M100" s="35"/>
      <c r="N100" s="35"/>
      <c r="O100" s="57"/>
      <c r="P100" s="35"/>
      <c r="Q100" s="35"/>
      <c r="R100" s="35"/>
    </row>
    <row r="101" spans="7:18" s="19" customFormat="1" x14ac:dyDescent="0.25">
      <c r="G101" s="41"/>
      <c r="H101" s="35"/>
      <c r="I101" s="35"/>
      <c r="J101" s="35"/>
      <c r="K101" s="35"/>
      <c r="L101" s="35"/>
      <c r="M101" s="35"/>
      <c r="N101" s="35"/>
      <c r="O101" s="57"/>
      <c r="P101" s="35"/>
      <c r="Q101" s="35"/>
      <c r="R101" s="35"/>
    </row>
    <row r="102" spans="7:18" s="19" customFormat="1" x14ac:dyDescent="0.25">
      <c r="G102" s="41"/>
      <c r="H102" s="35"/>
      <c r="I102" s="35"/>
      <c r="J102" s="35"/>
      <c r="K102" s="35"/>
      <c r="L102" s="35"/>
      <c r="M102" s="35"/>
      <c r="N102" s="35"/>
      <c r="O102" s="57"/>
      <c r="P102" s="35"/>
      <c r="Q102" s="35"/>
      <c r="R102" s="35"/>
    </row>
    <row r="103" spans="7:18" s="19" customFormat="1" x14ac:dyDescent="0.25">
      <c r="G103" s="41"/>
      <c r="H103" s="35"/>
      <c r="I103" s="35"/>
      <c r="J103" s="35"/>
      <c r="K103" s="35"/>
      <c r="L103" s="35"/>
      <c r="M103" s="35"/>
      <c r="N103" s="35"/>
      <c r="O103" s="57"/>
      <c r="P103" s="35"/>
      <c r="Q103" s="35"/>
      <c r="R103" s="35"/>
    </row>
    <row r="104" spans="7:18" s="19" customFormat="1" x14ac:dyDescent="0.25">
      <c r="G104" s="41"/>
      <c r="H104" s="35"/>
      <c r="I104" s="35"/>
      <c r="J104" s="35"/>
      <c r="K104" s="35"/>
      <c r="L104" s="35"/>
      <c r="M104" s="35"/>
      <c r="N104" s="35"/>
      <c r="O104" s="57"/>
      <c r="P104" s="35"/>
      <c r="Q104" s="35"/>
      <c r="R104" s="35"/>
    </row>
    <row r="105" spans="7:18" s="19" customFormat="1" x14ac:dyDescent="0.25">
      <c r="G105" s="41"/>
      <c r="H105" s="35"/>
      <c r="I105" s="35"/>
      <c r="J105" s="35"/>
      <c r="K105" s="35"/>
      <c r="L105" s="35"/>
      <c r="M105" s="35"/>
      <c r="N105" s="35"/>
      <c r="O105" s="57"/>
      <c r="P105" s="35"/>
      <c r="Q105" s="35"/>
      <c r="R105" s="35"/>
    </row>
    <row r="106" spans="7:18" s="19" customFormat="1" x14ac:dyDescent="0.25">
      <c r="G106" s="41"/>
      <c r="H106" s="35"/>
      <c r="I106" s="35"/>
      <c r="J106" s="35"/>
      <c r="K106" s="35"/>
      <c r="L106" s="35"/>
      <c r="M106" s="35"/>
      <c r="N106" s="35"/>
      <c r="O106" s="57"/>
      <c r="P106" s="35"/>
      <c r="Q106" s="35"/>
      <c r="R106" s="35"/>
    </row>
    <row r="107" spans="7:18" s="19" customFormat="1" x14ac:dyDescent="0.25">
      <c r="G107" s="41"/>
      <c r="H107" s="35"/>
      <c r="I107" s="35"/>
      <c r="J107" s="35"/>
      <c r="K107" s="35"/>
      <c r="L107" s="35"/>
      <c r="M107" s="35"/>
      <c r="N107" s="35"/>
      <c r="O107" s="57"/>
      <c r="P107" s="35"/>
      <c r="Q107" s="35"/>
      <c r="R107" s="35"/>
    </row>
    <row r="108" spans="7:18" s="19" customFormat="1" x14ac:dyDescent="0.25">
      <c r="G108" s="41"/>
      <c r="H108" s="35"/>
      <c r="I108" s="35"/>
      <c r="J108" s="35"/>
      <c r="K108" s="35"/>
      <c r="L108" s="35"/>
      <c r="M108" s="35"/>
      <c r="N108" s="35"/>
      <c r="O108" s="57"/>
      <c r="P108" s="35"/>
      <c r="Q108" s="35"/>
      <c r="R108" s="35"/>
    </row>
    <row r="109" spans="7:18" s="19" customFormat="1" x14ac:dyDescent="0.25">
      <c r="G109" s="41"/>
      <c r="H109" s="35"/>
      <c r="I109" s="35"/>
      <c r="J109" s="35"/>
      <c r="K109" s="35"/>
      <c r="L109" s="35"/>
      <c r="M109" s="35"/>
      <c r="N109" s="35"/>
      <c r="O109" s="57"/>
      <c r="P109" s="35"/>
      <c r="Q109" s="35"/>
      <c r="R109" s="35"/>
    </row>
    <row r="110" spans="7:18" s="19" customFormat="1" x14ac:dyDescent="0.25">
      <c r="G110" s="41"/>
      <c r="H110" s="35"/>
      <c r="I110" s="35"/>
      <c r="J110" s="35"/>
      <c r="K110" s="35"/>
      <c r="L110" s="35"/>
      <c r="M110" s="35"/>
      <c r="N110" s="35"/>
      <c r="O110" s="57"/>
      <c r="P110" s="35"/>
      <c r="Q110" s="35"/>
      <c r="R110" s="35"/>
    </row>
    <row r="111" spans="7:18" s="19" customFormat="1" x14ac:dyDescent="0.25">
      <c r="G111" s="41"/>
      <c r="H111" s="35"/>
      <c r="I111" s="35"/>
      <c r="J111" s="35"/>
      <c r="K111" s="35"/>
      <c r="L111" s="35"/>
      <c r="M111" s="35"/>
      <c r="N111" s="35"/>
      <c r="O111" s="57"/>
      <c r="P111" s="35"/>
      <c r="Q111" s="35"/>
      <c r="R111" s="35"/>
    </row>
    <row r="112" spans="7:18" s="19" customFormat="1" x14ac:dyDescent="0.25">
      <c r="G112" s="41"/>
      <c r="H112" s="35"/>
      <c r="I112" s="35"/>
      <c r="J112" s="35"/>
      <c r="K112" s="35"/>
      <c r="L112" s="35"/>
      <c r="M112" s="35"/>
      <c r="N112" s="35"/>
      <c r="O112" s="57"/>
      <c r="P112" s="35"/>
      <c r="Q112" s="35"/>
      <c r="R112" s="35"/>
    </row>
    <row r="113" spans="7:18" s="19" customFormat="1" x14ac:dyDescent="0.25">
      <c r="G113" s="41"/>
      <c r="H113" s="35"/>
      <c r="I113" s="35"/>
      <c r="J113" s="35"/>
      <c r="K113" s="35"/>
      <c r="L113" s="35"/>
      <c r="M113" s="35"/>
      <c r="N113" s="35"/>
      <c r="O113" s="57"/>
      <c r="P113" s="35"/>
      <c r="Q113" s="35"/>
      <c r="R113" s="35"/>
    </row>
    <row r="114" spans="7:18" s="19" customFormat="1" x14ac:dyDescent="0.25">
      <c r="G114" s="41"/>
      <c r="H114" s="35"/>
      <c r="I114" s="35"/>
      <c r="J114" s="35"/>
      <c r="K114" s="35"/>
      <c r="L114" s="35"/>
      <c r="M114" s="35"/>
      <c r="N114" s="35"/>
      <c r="O114" s="57"/>
      <c r="P114" s="35"/>
      <c r="Q114" s="35"/>
      <c r="R114" s="35"/>
    </row>
    <row r="115" spans="7:18" s="19" customFormat="1" x14ac:dyDescent="0.25">
      <c r="G115" s="41"/>
      <c r="H115" s="35"/>
      <c r="I115" s="35"/>
      <c r="J115" s="35"/>
      <c r="K115" s="35"/>
      <c r="L115" s="35"/>
      <c r="M115" s="35"/>
      <c r="N115" s="35"/>
      <c r="O115" s="57"/>
      <c r="P115" s="35"/>
      <c r="Q115" s="35"/>
      <c r="R115" s="35"/>
    </row>
    <row r="116" spans="7:18" s="19" customFormat="1" x14ac:dyDescent="0.25">
      <c r="G116" s="41"/>
      <c r="H116" s="35"/>
      <c r="I116" s="35"/>
      <c r="J116" s="35"/>
      <c r="K116" s="35"/>
      <c r="L116" s="35"/>
      <c r="M116" s="35"/>
      <c r="N116" s="35"/>
      <c r="O116" s="57"/>
      <c r="P116" s="35"/>
      <c r="Q116" s="35"/>
      <c r="R116" s="35"/>
    </row>
    <row r="117" spans="7:18" s="19" customFormat="1" x14ac:dyDescent="0.25">
      <c r="G117" s="41"/>
      <c r="H117" s="35"/>
      <c r="I117" s="35"/>
      <c r="J117" s="35"/>
      <c r="K117" s="35"/>
      <c r="L117" s="35"/>
      <c r="M117" s="35"/>
      <c r="N117" s="35"/>
      <c r="O117" s="57"/>
      <c r="P117" s="35"/>
      <c r="Q117" s="35"/>
      <c r="R117" s="35"/>
    </row>
    <row r="118" spans="7:18" s="19" customFormat="1" x14ac:dyDescent="0.25">
      <c r="G118" s="41"/>
      <c r="H118" s="35"/>
      <c r="I118" s="35"/>
      <c r="J118" s="35"/>
      <c r="K118" s="35"/>
      <c r="L118" s="35"/>
      <c r="M118" s="35"/>
      <c r="N118" s="35"/>
      <c r="O118" s="57"/>
      <c r="P118" s="35"/>
      <c r="Q118" s="35"/>
      <c r="R118" s="35"/>
    </row>
    <row r="119" spans="7:18" s="19" customFormat="1" x14ac:dyDescent="0.25">
      <c r="G119" s="41"/>
      <c r="H119" s="35"/>
      <c r="I119" s="35"/>
      <c r="J119" s="35"/>
      <c r="K119" s="35"/>
      <c r="L119" s="35"/>
      <c r="M119" s="35"/>
      <c r="N119" s="35"/>
      <c r="O119" s="57"/>
      <c r="P119" s="35"/>
      <c r="Q119" s="35"/>
      <c r="R119" s="35"/>
    </row>
    <row r="120" spans="7:18" s="19" customFormat="1" x14ac:dyDescent="0.25">
      <c r="G120" s="41"/>
      <c r="H120" s="35"/>
      <c r="I120" s="35"/>
      <c r="J120" s="35"/>
      <c r="K120" s="35"/>
      <c r="L120" s="35"/>
      <c r="M120" s="35"/>
      <c r="N120" s="35"/>
      <c r="O120" s="57"/>
      <c r="P120" s="35"/>
      <c r="Q120" s="35"/>
      <c r="R120" s="35"/>
    </row>
    <row r="121" spans="7:18" s="19" customFormat="1" x14ac:dyDescent="0.25">
      <c r="G121" s="41"/>
      <c r="H121" s="35"/>
      <c r="I121" s="35"/>
      <c r="J121" s="35"/>
      <c r="K121" s="35"/>
      <c r="L121" s="35"/>
      <c r="M121" s="35"/>
      <c r="N121" s="35"/>
      <c r="O121" s="57"/>
      <c r="P121" s="35"/>
      <c r="Q121" s="35"/>
      <c r="R121" s="35"/>
    </row>
    <row r="122" spans="7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SQ137"/>
  <sheetViews>
    <sheetView tabSelected="1" view="pageLayout" zoomScale="80" zoomScaleNormal="100" zoomScalePageLayoutView="80" workbookViewId="0">
      <selection activeCell="C126" sqref="C126"/>
    </sheetView>
  </sheetViews>
  <sheetFormatPr baseColWidth="10" defaultColWidth="10.85546875" defaultRowHeight="15" x14ac:dyDescent="0.25"/>
  <cols>
    <col min="1" max="1" width="3.5703125" style="19" customWidth="1"/>
    <col min="2" max="2" width="26.140625" style="181" customWidth="1"/>
    <col min="3" max="3" width="22.7109375" style="19" customWidth="1"/>
    <col min="4" max="4" width="22.85546875" style="182" customWidth="1"/>
    <col min="5" max="5" width="13.28515625" style="182" customWidth="1"/>
    <col min="6" max="6" width="8.7109375" style="41" customWidth="1"/>
    <col min="7" max="7" width="13.5703125" style="183" customWidth="1"/>
    <col min="8" max="8" width="15.42578125" style="183" customWidth="1"/>
    <col min="9" max="9" width="12.5703125" style="183" customWidth="1"/>
    <col min="10" max="10" width="14" style="183" customWidth="1"/>
    <col min="11" max="11" width="13" style="183" customWidth="1"/>
    <col min="12" max="12" width="17.85546875" style="183" customWidth="1"/>
    <col min="13" max="13" width="13.85546875" style="183" customWidth="1"/>
    <col min="14" max="14" width="8.7109375" style="183" customWidth="1"/>
    <col min="15" max="15" width="12" style="184" customWidth="1"/>
    <col min="16" max="16" width="10.28515625" style="184" customWidth="1"/>
    <col min="17" max="17" width="13.28515625" style="184" customWidth="1"/>
    <col min="18" max="18" width="15.28515625" style="19" customWidth="1"/>
    <col min="19" max="19" width="24.28515625" style="173" customWidth="1"/>
    <col min="20" max="16384" width="10.85546875" style="19"/>
  </cols>
  <sheetData>
    <row r="1" spans="1:19" ht="18" customHeight="1" x14ac:dyDescent="0.25">
      <c r="A1" s="235" t="s">
        <v>281</v>
      </c>
      <c r="B1" s="235"/>
      <c r="C1" s="235"/>
      <c r="D1" s="235"/>
      <c r="E1" s="235"/>
      <c r="F1" s="235"/>
      <c r="G1" s="235"/>
      <c r="H1" s="235"/>
      <c r="I1" s="235"/>
      <c r="J1" s="235"/>
      <c r="K1" s="235"/>
      <c r="L1" s="235"/>
      <c r="M1" s="235"/>
      <c r="N1" s="235"/>
      <c r="O1" s="235"/>
      <c r="P1" s="235"/>
      <c r="Q1" s="235"/>
      <c r="R1" s="235"/>
      <c r="S1" s="235"/>
    </row>
    <row r="2" spans="1:19" ht="18" customHeight="1" x14ac:dyDescent="0.25">
      <c r="A2" s="235" t="s">
        <v>400</v>
      </c>
      <c r="B2" s="235"/>
      <c r="C2" s="235"/>
      <c r="D2" s="235"/>
      <c r="E2" s="235"/>
      <c r="F2" s="235"/>
      <c r="G2" s="235"/>
      <c r="H2" s="235"/>
      <c r="I2" s="235"/>
      <c r="J2" s="235"/>
      <c r="K2" s="235"/>
      <c r="L2" s="235"/>
      <c r="M2" s="235"/>
      <c r="N2" s="235"/>
      <c r="O2" s="235"/>
      <c r="P2" s="235"/>
      <c r="Q2" s="235"/>
      <c r="R2" s="235"/>
      <c r="S2" s="235"/>
    </row>
    <row r="3" spans="1:19" ht="18" customHeight="1" x14ac:dyDescent="0.25">
      <c r="A3" s="235" t="s">
        <v>385</v>
      </c>
      <c r="B3" s="235"/>
      <c r="C3" s="235"/>
      <c r="D3" s="235"/>
      <c r="E3" s="235"/>
      <c r="F3" s="235"/>
      <c r="G3" s="235"/>
      <c r="H3" s="235"/>
      <c r="I3" s="235"/>
      <c r="J3" s="235"/>
      <c r="K3" s="235"/>
      <c r="L3" s="235"/>
      <c r="M3" s="235"/>
      <c r="N3" s="235"/>
      <c r="O3" s="235"/>
      <c r="P3" s="235"/>
      <c r="Q3" s="235"/>
      <c r="R3" s="235"/>
      <c r="S3" s="235"/>
    </row>
    <row r="4" spans="1:19" ht="18" customHeight="1" x14ac:dyDescent="0.25">
      <c r="A4" s="236" t="s">
        <v>334</v>
      </c>
      <c r="B4" s="236"/>
      <c r="C4" s="236"/>
      <c r="D4" s="236"/>
      <c r="E4" s="236"/>
      <c r="F4" s="236"/>
      <c r="G4" s="236"/>
      <c r="H4" s="236"/>
      <c r="I4" s="236"/>
      <c r="J4" s="236"/>
      <c r="K4" s="236"/>
      <c r="L4" s="236"/>
      <c r="M4" s="236"/>
      <c r="N4" s="236"/>
      <c r="O4" s="236"/>
      <c r="P4" s="236"/>
      <c r="Q4" s="236"/>
      <c r="R4" s="236"/>
      <c r="S4" s="236"/>
    </row>
    <row r="5" spans="1:19" ht="14.25" customHeight="1" x14ac:dyDescent="0.25">
      <c r="A5" s="171"/>
      <c r="B5" s="172"/>
      <c r="C5" s="171"/>
      <c r="D5" s="172"/>
      <c r="E5" s="172"/>
      <c r="F5" s="171"/>
      <c r="G5" s="171"/>
      <c r="H5" s="171"/>
      <c r="I5" s="171"/>
      <c r="J5" s="171"/>
      <c r="K5" s="171"/>
      <c r="L5" s="171"/>
      <c r="M5" s="171"/>
      <c r="N5" s="171"/>
      <c r="O5" s="171"/>
      <c r="P5" s="171"/>
      <c r="Q5" s="171"/>
    </row>
    <row r="6" spans="1:19" ht="21" x14ac:dyDescent="0.25">
      <c r="A6" s="171"/>
      <c r="B6" s="236" t="s">
        <v>441</v>
      </c>
      <c r="C6" s="236"/>
      <c r="D6" s="236"/>
      <c r="E6" s="236"/>
      <c r="F6" s="236"/>
      <c r="G6" s="236"/>
      <c r="H6" s="236"/>
      <c r="I6" s="236"/>
      <c r="J6" s="236"/>
      <c r="K6" s="236"/>
      <c r="L6" s="236"/>
      <c r="M6" s="236"/>
      <c r="N6" s="236"/>
      <c r="O6" s="236"/>
      <c r="P6" s="236"/>
      <c r="Q6" s="236"/>
      <c r="R6" s="236"/>
      <c r="S6" s="236"/>
    </row>
    <row r="7" spans="1:19" ht="15" customHeight="1" x14ac:dyDescent="0.25">
      <c r="A7" s="171"/>
      <c r="B7" s="172"/>
      <c r="C7" s="171"/>
      <c r="D7" s="172"/>
      <c r="E7" s="172"/>
      <c r="F7" s="171"/>
      <c r="G7" s="171"/>
      <c r="H7" s="171"/>
      <c r="I7" s="171"/>
      <c r="J7" s="171"/>
      <c r="K7" s="171"/>
      <c r="L7" s="171"/>
      <c r="M7" s="171"/>
      <c r="N7" s="171"/>
      <c r="O7" s="171"/>
      <c r="P7" s="171"/>
      <c r="Q7" s="171"/>
    </row>
    <row r="8" spans="1:19" s="174" customFormat="1" ht="58.5" customHeight="1" x14ac:dyDescent="0.25">
      <c r="A8" s="130" t="s">
        <v>0</v>
      </c>
      <c r="B8" s="131" t="s">
        <v>275</v>
      </c>
      <c r="C8" s="131" t="s">
        <v>10</v>
      </c>
      <c r="D8" s="131" t="s">
        <v>2</v>
      </c>
      <c r="E8" s="131" t="s">
        <v>422</v>
      </c>
      <c r="F8" s="131" t="s">
        <v>73</v>
      </c>
      <c r="G8" s="131" t="s">
        <v>308</v>
      </c>
      <c r="H8" s="132" t="s">
        <v>264</v>
      </c>
      <c r="I8" s="133" t="s">
        <v>263</v>
      </c>
      <c r="J8" s="133" t="s">
        <v>128</v>
      </c>
      <c r="K8" s="133" t="s">
        <v>129</v>
      </c>
      <c r="L8" s="131" t="s">
        <v>130</v>
      </c>
      <c r="M8" s="131" t="s">
        <v>131</v>
      </c>
      <c r="N8" s="134" t="s">
        <v>335</v>
      </c>
      <c r="O8" s="134" t="s">
        <v>405</v>
      </c>
      <c r="P8" s="134" t="s">
        <v>389</v>
      </c>
      <c r="Q8" s="134" t="s">
        <v>193</v>
      </c>
      <c r="R8" s="134" t="s">
        <v>442</v>
      </c>
      <c r="S8" s="135" t="s">
        <v>372</v>
      </c>
    </row>
    <row r="9" spans="1:19" s="174" customFormat="1" ht="40.5" customHeight="1" x14ac:dyDescent="0.25">
      <c r="A9" s="136">
        <v>1</v>
      </c>
      <c r="B9" s="185" t="s">
        <v>390</v>
      </c>
      <c r="C9" s="137" t="s">
        <v>309</v>
      </c>
      <c r="D9" s="137" t="s">
        <v>7</v>
      </c>
      <c r="E9" s="168" t="s">
        <v>423</v>
      </c>
      <c r="F9" s="138" t="s">
        <v>74</v>
      </c>
      <c r="G9" s="139">
        <v>12000</v>
      </c>
      <c r="H9" s="140">
        <v>250</v>
      </c>
      <c r="I9" s="141">
        <v>375</v>
      </c>
      <c r="J9" s="141">
        <v>3000</v>
      </c>
      <c r="K9" s="141">
        <v>0</v>
      </c>
      <c r="L9" s="139">
        <v>0</v>
      </c>
      <c r="M9" s="139">
        <v>6000</v>
      </c>
      <c r="N9" s="142" t="s">
        <v>336</v>
      </c>
      <c r="O9" s="139">
        <v>0</v>
      </c>
      <c r="P9" s="139">
        <v>0</v>
      </c>
      <c r="Q9" s="139">
        <v>0</v>
      </c>
      <c r="R9" s="143">
        <f>SUM(G9:Q9)</f>
        <v>21625</v>
      </c>
      <c r="S9" s="144"/>
    </row>
    <row r="10" spans="1:19" s="175" customFormat="1" ht="40.5" customHeight="1" x14ac:dyDescent="0.25">
      <c r="A10" s="145">
        <v>2</v>
      </c>
      <c r="B10" s="186" t="s">
        <v>346</v>
      </c>
      <c r="C10" s="147" t="s">
        <v>26</v>
      </c>
      <c r="D10" s="148" t="s">
        <v>341</v>
      </c>
      <c r="E10" s="168" t="s">
        <v>424</v>
      </c>
      <c r="F10" s="149" t="s">
        <v>74</v>
      </c>
      <c r="G10" s="150">
        <v>2441</v>
      </c>
      <c r="H10" s="150">
        <v>250</v>
      </c>
      <c r="I10" s="150">
        <v>0</v>
      </c>
      <c r="J10" s="150">
        <v>1500</v>
      </c>
      <c r="K10" s="150">
        <v>35</v>
      </c>
      <c r="L10" s="150">
        <v>0</v>
      </c>
      <c r="M10" s="150">
        <v>1500</v>
      </c>
      <c r="N10" s="142" t="s">
        <v>336</v>
      </c>
      <c r="O10" s="139">
        <v>0</v>
      </c>
      <c r="P10" s="139">
        <v>0</v>
      </c>
      <c r="Q10" s="139">
        <v>0</v>
      </c>
      <c r="R10" s="143">
        <f t="shared" ref="R10:R62" si="0">SUM(G10:Q10)</f>
        <v>5726</v>
      </c>
      <c r="S10" s="144"/>
    </row>
    <row r="11" spans="1:19" s="175" customFormat="1" ht="40.5" customHeight="1" x14ac:dyDescent="0.25">
      <c r="A11" s="145">
        <v>3</v>
      </c>
      <c r="B11" s="185" t="s">
        <v>276</v>
      </c>
      <c r="C11" s="147" t="s">
        <v>26</v>
      </c>
      <c r="D11" s="148" t="s">
        <v>265</v>
      </c>
      <c r="E11" s="168" t="s">
        <v>426</v>
      </c>
      <c r="F11" s="149" t="s">
        <v>74</v>
      </c>
      <c r="G11" s="150">
        <v>2441</v>
      </c>
      <c r="H11" s="150">
        <v>250</v>
      </c>
      <c r="I11" s="150">
        <v>0</v>
      </c>
      <c r="J11" s="150">
        <v>1500</v>
      </c>
      <c r="K11" s="150">
        <v>35</v>
      </c>
      <c r="L11" s="150">
        <v>0</v>
      </c>
      <c r="M11" s="150">
        <v>1500</v>
      </c>
      <c r="N11" s="142" t="s">
        <v>336</v>
      </c>
      <c r="O11" s="139">
        <v>0</v>
      </c>
      <c r="P11" s="139">
        <v>0</v>
      </c>
      <c r="Q11" s="139">
        <v>0</v>
      </c>
      <c r="R11" s="143">
        <f t="shared" si="0"/>
        <v>5726</v>
      </c>
      <c r="S11" s="144"/>
    </row>
    <row r="12" spans="1:19" s="175" customFormat="1" ht="22.5" customHeight="1" x14ac:dyDescent="0.25">
      <c r="A12" s="151"/>
      <c r="B12" s="152"/>
      <c r="C12" s="153"/>
      <c r="D12" s="154"/>
      <c r="E12" s="154"/>
      <c r="F12" s="155"/>
      <c r="G12" s="156">
        <f t="shared" ref="G12:M12" si="1">SUM(G9:G11)</f>
        <v>16882</v>
      </c>
      <c r="H12" s="156">
        <f t="shared" si="1"/>
        <v>750</v>
      </c>
      <c r="I12" s="156">
        <f t="shared" si="1"/>
        <v>375</v>
      </c>
      <c r="J12" s="156">
        <f t="shared" si="1"/>
        <v>6000</v>
      </c>
      <c r="K12" s="156">
        <f t="shared" si="1"/>
        <v>70</v>
      </c>
      <c r="L12" s="156">
        <f t="shared" si="1"/>
        <v>0</v>
      </c>
      <c r="M12" s="156">
        <f t="shared" si="1"/>
        <v>9000</v>
      </c>
      <c r="N12" s="156"/>
      <c r="O12" s="156">
        <f>SUM(O9:O11)</f>
        <v>0</v>
      </c>
      <c r="P12" s="156">
        <f>SUM(P9:P11)</f>
        <v>0</v>
      </c>
      <c r="Q12" s="156">
        <f>SUM(Q9:Q11)</f>
        <v>0</v>
      </c>
      <c r="R12" s="156">
        <f>SUM(R9:R11)</f>
        <v>33077</v>
      </c>
      <c r="S12" s="157"/>
    </row>
    <row r="13" spans="1:19" s="175" customFormat="1" ht="36.75" customHeight="1" x14ac:dyDescent="0.25">
      <c r="A13" s="145"/>
      <c r="B13" s="158" t="s">
        <v>415</v>
      </c>
      <c r="C13" s="147"/>
      <c r="D13" s="146"/>
      <c r="E13" s="146"/>
      <c r="F13" s="159"/>
      <c r="G13" s="160"/>
      <c r="H13" s="160"/>
      <c r="I13" s="160"/>
      <c r="J13" s="160"/>
      <c r="K13" s="160"/>
      <c r="L13" s="160"/>
      <c r="M13" s="160"/>
      <c r="N13" s="161"/>
      <c r="O13" s="160"/>
      <c r="P13" s="160"/>
      <c r="Q13" s="160"/>
      <c r="R13" s="143"/>
      <c r="S13" s="144"/>
    </row>
    <row r="14" spans="1:19" s="175" customFormat="1" ht="29.25" customHeight="1" x14ac:dyDescent="0.25">
      <c r="A14" s="136">
        <v>4</v>
      </c>
      <c r="B14" s="185" t="s">
        <v>363</v>
      </c>
      <c r="C14" s="147" t="s">
        <v>12</v>
      </c>
      <c r="D14" s="148" t="s">
        <v>364</v>
      </c>
      <c r="E14" s="168" t="s">
        <v>427</v>
      </c>
      <c r="F14" s="149" t="s">
        <v>74</v>
      </c>
      <c r="G14" s="150">
        <v>10261</v>
      </c>
      <c r="H14" s="150">
        <v>250</v>
      </c>
      <c r="I14" s="150">
        <v>375</v>
      </c>
      <c r="J14" s="150">
        <v>0</v>
      </c>
      <c r="K14" s="150">
        <v>0</v>
      </c>
      <c r="L14" s="150">
        <v>1575</v>
      </c>
      <c r="M14" s="150">
        <v>3000</v>
      </c>
      <c r="N14" s="142" t="s">
        <v>336</v>
      </c>
      <c r="O14" s="139">
        <v>0</v>
      </c>
      <c r="P14" s="150">
        <v>0</v>
      </c>
      <c r="Q14" s="150">
        <v>0</v>
      </c>
      <c r="R14" s="143">
        <f t="shared" si="0"/>
        <v>15461</v>
      </c>
      <c r="S14" s="144"/>
    </row>
    <row r="15" spans="1:19" s="175" customFormat="1" ht="31.5" customHeight="1" x14ac:dyDescent="0.25">
      <c r="A15" s="145">
        <v>5</v>
      </c>
      <c r="B15" s="185" t="s">
        <v>378</v>
      </c>
      <c r="C15" s="147" t="s">
        <v>14</v>
      </c>
      <c r="D15" s="148" t="s">
        <v>379</v>
      </c>
      <c r="E15" s="168" t="s">
        <v>427</v>
      </c>
      <c r="F15" s="149" t="s">
        <v>74</v>
      </c>
      <c r="G15" s="150">
        <v>6297</v>
      </c>
      <c r="H15" s="150">
        <v>250</v>
      </c>
      <c r="I15" s="150">
        <v>375</v>
      </c>
      <c r="J15" s="150">
        <v>0</v>
      </c>
      <c r="K15" s="150">
        <v>0</v>
      </c>
      <c r="L15" s="150">
        <v>0</v>
      </c>
      <c r="M15" s="150">
        <v>2000</v>
      </c>
      <c r="N15" s="142" t="s">
        <v>336</v>
      </c>
      <c r="O15" s="139">
        <v>0</v>
      </c>
      <c r="P15" s="150">
        <v>0</v>
      </c>
      <c r="Q15" s="150">
        <v>0</v>
      </c>
      <c r="R15" s="143">
        <f t="shared" si="0"/>
        <v>8922</v>
      </c>
      <c r="S15" s="144"/>
    </row>
    <row r="16" spans="1:19" s="175" customFormat="1" ht="22.5" customHeight="1" x14ac:dyDescent="0.25">
      <c r="A16" s="151"/>
      <c r="B16" s="152"/>
      <c r="C16" s="153"/>
      <c r="D16" s="154"/>
      <c r="E16" s="154"/>
      <c r="F16" s="155"/>
      <c r="G16" s="156">
        <f>+G15+G14</f>
        <v>16558</v>
      </c>
      <c r="H16" s="156">
        <f t="shared" ref="H16:R16" si="2">+H15+H14</f>
        <v>500</v>
      </c>
      <c r="I16" s="156">
        <f t="shared" si="2"/>
        <v>750</v>
      </c>
      <c r="J16" s="156">
        <f t="shared" si="2"/>
        <v>0</v>
      </c>
      <c r="K16" s="156">
        <f t="shared" si="2"/>
        <v>0</v>
      </c>
      <c r="L16" s="156">
        <f t="shared" si="2"/>
        <v>1575</v>
      </c>
      <c r="M16" s="156">
        <f t="shared" si="2"/>
        <v>5000</v>
      </c>
      <c r="N16" s="156"/>
      <c r="O16" s="156">
        <f t="shared" si="2"/>
        <v>0</v>
      </c>
      <c r="P16" s="156">
        <f t="shared" si="2"/>
        <v>0</v>
      </c>
      <c r="Q16" s="156">
        <f t="shared" si="2"/>
        <v>0</v>
      </c>
      <c r="R16" s="156">
        <f t="shared" si="2"/>
        <v>24383</v>
      </c>
      <c r="S16" s="157"/>
    </row>
    <row r="17" spans="1:22" s="176" customFormat="1" ht="33.75" customHeight="1" x14ac:dyDescent="0.25">
      <c r="A17" s="145"/>
      <c r="B17" s="158" t="s">
        <v>306</v>
      </c>
      <c r="C17" s="147"/>
      <c r="D17" s="148"/>
      <c r="E17" s="148"/>
      <c r="F17" s="149"/>
      <c r="G17" s="150"/>
      <c r="H17" s="150"/>
      <c r="I17" s="150"/>
      <c r="J17" s="150"/>
      <c r="K17" s="150"/>
      <c r="L17" s="150"/>
      <c r="M17" s="150"/>
      <c r="N17" s="162"/>
      <c r="O17" s="163"/>
      <c r="P17" s="163"/>
      <c r="Q17" s="163"/>
      <c r="R17" s="143"/>
      <c r="S17" s="144"/>
    </row>
    <row r="18" spans="1:22" s="176" customFormat="1" ht="29.25" customHeight="1" x14ac:dyDescent="0.25">
      <c r="A18" s="145">
        <v>6</v>
      </c>
      <c r="B18" s="185" t="s">
        <v>391</v>
      </c>
      <c r="C18" s="147" t="s">
        <v>12</v>
      </c>
      <c r="D18" s="148" t="s">
        <v>386</v>
      </c>
      <c r="E18" s="168" t="s">
        <v>423</v>
      </c>
      <c r="F18" s="149" t="s">
        <v>74</v>
      </c>
      <c r="G18" s="150">
        <v>10261</v>
      </c>
      <c r="H18" s="150">
        <v>250</v>
      </c>
      <c r="I18" s="150">
        <v>375</v>
      </c>
      <c r="J18" s="150">
        <v>0</v>
      </c>
      <c r="K18" s="150">
        <v>0</v>
      </c>
      <c r="L18" s="150">
        <v>1575</v>
      </c>
      <c r="M18" s="150">
        <v>3000</v>
      </c>
      <c r="N18" s="142" t="s">
        <v>336</v>
      </c>
      <c r="O18" s="139">
        <v>0</v>
      </c>
      <c r="P18" s="150">
        <v>0</v>
      </c>
      <c r="Q18" s="150">
        <v>0</v>
      </c>
      <c r="R18" s="143">
        <f t="shared" si="0"/>
        <v>15461</v>
      </c>
      <c r="S18" s="144"/>
    </row>
    <row r="19" spans="1:22" s="176" customFormat="1" ht="38.25" customHeight="1" x14ac:dyDescent="0.25">
      <c r="A19" s="145">
        <v>7</v>
      </c>
      <c r="B19" s="185" t="s">
        <v>277</v>
      </c>
      <c r="C19" s="147" t="s">
        <v>14</v>
      </c>
      <c r="D19" s="148" t="s">
        <v>266</v>
      </c>
      <c r="E19" s="168" t="s">
        <v>426</v>
      </c>
      <c r="F19" s="149" t="s">
        <v>74</v>
      </c>
      <c r="G19" s="150">
        <v>6297</v>
      </c>
      <c r="H19" s="150">
        <v>250</v>
      </c>
      <c r="I19" s="150">
        <v>375</v>
      </c>
      <c r="J19" s="150">
        <v>0</v>
      </c>
      <c r="K19" s="150">
        <v>0</v>
      </c>
      <c r="L19" s="150">
        <v>0</v>
      </c>
      <c r="M19" s="150">
        <v>1800</v>
      </c>
      <c r="N19" s="142" t="s">
        <v>336</v>
      </c>
      <c r="O19" s="139">
        <v>0</v>
      </c>
      <c r="P19" s="150">
        <v>0</v>
      </c>
      <c r="Q19" s="150">
        <v>0</v>
      </c>
      <c r="R19" s="143">
        <f t="shared" si="0"/>
        <v>8722</v>
      </c>
      <c r="S19" s="144"/>
      <c r="V19" s="177"/>
    </row>
    <row r="20" spans="1:22" s="176" customFormat="1" ht="32.25" customHeight="1" x14ac:dyDescent="0.25">
      <c r="A20" s="145">
        <v>8</v>
      </c>
      <c r="B20" s="185" t="s">
        <v>278</v>
      </c>
      <c r="C20" s="147" t="s">
        <v>29</v>
      </c>
      <c r="D20" s="148" t="s">
        <v>267</v>
      </c>
      <c r="E20" s="169" t="s">
        <v>427</v>
      </c>
      <c r="F20" s="149" t="s">
        <v>74</v>
      </c>
      <c r="G20" s="150">
        <v>5835</v>
      </c>
      <c r="H20" s="150">
        <v>250</v>
      </c>
      <c r="I20" s="150">
        <v>0</v>
      </c>
      <c r="J20" s="150">
        <v>0</v>
      </c>
      <c r="K20" s="150">
        <v>0</v>
      </c>
      <c r="L20" s="150">
        <v>0</v>
      </c>
      <c r="M20" s="150">
        <v>2000</v>
      </c>
      <c r="N20" s="142" t="s">
        <v>336</v>
      </c>
      <c r="O20" s="139">
        <v>0</v>
      </c>
      <c r="P20" s="150">
        <v>0</v>
      </c>
      <c r="Q20" s="150">
        <v>0</v>
      </c>
      <c r="R20" s="143">
        <f t="shared" si="0"/>
        <v>8085</v>
      </c>
      <c r="S20" s="144"/>
    </row>
    <row r="21" spans="1:22" s="176" customFormat="1" ht="32.25" customHeight="1" x14ac:dyDescent="0.25">
      <c r="A21" s="145">
        <v>9</v>
      </c>
      <c r="B21" s="185" t="s">
        <v>354</v>
      </c>
      <c r="C21" s="147" t="s">
        <v>349</v>
      </c>
      <c r="D21" s="148" t="s">
        <v>350</v>
      </c>
      <c r="E21" s="169" t="s">
        <v>425</v>
      </c>
      <c r="F21" s="149" t="s">
        <v>74</v>
      </c>
      <c r="G21" s="150">
        <v>3295</v>
      </c>
      <c r="H21" s="150">
        <v>250</v>
      </c>
      <c r="I21" s="150">
        <v>375</v>
      </c>
      <c r="J21" s="150">
        <v>1000</v>
      </c>
      <c r="K21" s="150">
        <v>0</v>
      </c>
      <c r="L21" s="150">
        <v>0</v>
      </c>
      <c r="M21" s="150">
        <v>1800</v>
      </c>
      <c r="N21" s="142" t="s">
        <v>336</v>
      </c>
      <c r="O21" s="139">
        <v>0</v>
      </c>
      <c r="P21" s="150">
        <v>0</v>
      </c>
      <c r="Q21" s="150">
        <v>0</v>
      </c>
      <c r="R21" s="143">
        <f t="shared" si="0"/>
        <v>6720</v>
      </c>
      <c r="S21" s="144"/>
    </row>
    <row r="22" spans="1:22" s="176" customFormat="1" ht="37.5" customHeight="1" x14ac:dyDescent="0.25">
      <c r="A22" s="145">
        <v>10</v>
      </c>
      <c r="B22" s="185" t="s">
        <v>384</v>
      </c>
      <c r="C22" s="147" t="s">
        <v>29</v>
      </c>
      <c r="D22" s="148" t="s">
        <v>380</v>
      </c>
      <c r="E22" s="168" t="s">
        <v>428</v>
      </c>
      <c r="F22" s="149" t="s">
        <v>74</v>
      </c>
      <c r="G22" s="150">
        <v>5835</v>
      </c>
      <c r="H22" s="150">
        <v>250</v>
      </c>
      <c r="I22" s="150">
        <v>375</v>
      </c>
      <c r="J22" s="150">
        <v>0</v>
      </c>
      <c r="K22" s="150">
        <v>0</v>
      </c>
      <c r="L22" s="150">
        <v>0</v>
      </c>
      <c r="M22" s="150">
        <v>2000</v>
      </c>
      <c r="N22" s="142" t="s">
        <v>336</v>
      </c>
      <c r="O22" s="139">
        <v>0</v>
      </c>
      <c r="P22" s="150">
        <v>0</v>
      </c>
      <c r="Q22" s="150">
        <v>0</v>
      </c>
      <c r="R22" s="143">
        <f t="shared" si="0"/>
        <v>8460</v>
      </c>
      <c r="S22" s="144"/>
    </row>
    <row r="23" spans="1:22" s="176" customFormat="1" ht="40.5" customHeight="1" x14ac:dyDescent="0.25">
      <c r="A23" s="145">
        <v>11</v>
      </c>
      <c r="B23" s="185" t="s">
        <v>352</v>
      </c>
      <c r="C23" s="147" t="s">
        <v>19</v>
      </c>
      <c r="D23" s="148" t="s">
        <v>316</v>
      </c>
      <c r="E23" s="168" t="s">
        <v>423</v>
      </c>
      <c r="F23" s="149" t="s">
        <v>74</v>
      </c>
      <c r="G23" s="150">
        <v>3525</v>
      </c>
      <c r="H23" s="150">
        <v>250</v>
      </c>
      <c r="I23" s="150">
        <v>0</v>
      </c>
      <c r="J23" s="150">
        <v>0</v>
      </c>
      <c r="K23" s="150">
        <v>0</v>
      </c>
      <c r="L23" s="150">
        <v>1500</v>
      </c>
      <c r="M23" s="150">
        <v>1800</v>
      </c>
      <c r="N23" s="142" t="s">
        <v>336</v>
      </c>
      <c r="O23" s="139">
        <v>0</v>
      </c>
      <c r="P23" s="150">
        <v>0</v>
      </c>
      <c r="Q23" s="150">
        <v>0</v>
      </c>
      <c r="R23" s="143">
        <f t="shared" si="0"/>
        <v>7075</v>
      </c>
      <c r="S23" s="144"/>
    </row>
    <row r="24" spans="1:22" s="176" customFormat="1" ht="35.25" customHeight="1" x14ac:dyDescent="0.25">
      <c r="A24" s="145">
        <v>12</v>
      </c>
      <c r="B24" s="185" t="s">
        <v>360</v>
      </c>
      <c r="C24" s="147" t="s">
        <v>361</v>
      </c>
      <c r="D24" s="148" t="s">
        <v>362</v>
      </c>
      <c r="E24" s="169" t="s">
        <v>425</v>
      </c>
      <c r="F24" s="149" t="s">
        <v>74</v>
      </c>
      <c r="G24" s="150">
        <v>1460</v>
      </c>
      <c r="H24" s="150">
        <v>250</v>
      </c>
      <c r="I24" s="150">
        <v>0</v>
      </c>
      <c r="J24" s="150">
        <v>1500</v>
      </c>
      <c r="K24" s="150">
        <v>35</v>
      </c>
      <c r="L24" s="150">
        <v>0</v>
      </c>
      <c r="M24" s="150">
        <v>1400</v>
      </c>
      <c r="N24" s="142" t="s">
        <v>336</v>
      </c>
      <c r="O24" s="139">
        <v>0</v>
      </c>
      <c r="P24" s="150">
        <v>0</v>
      </c>
      <c r="Q24" s="150">
        <v>0</v>
      </c>
      <c r="R24" s="143">
        <f t="shared" si="0"/>
        <v>4645</v>
      </c>
      <c r="S24" s="144"/>
    </row>
    <row r="25" spans="1:22" s="176" customFormat="1" ht="42" customHeight="1" x14ac:dyDescent="0.25">
      <c r="A25" s="145">
        <v>13</v>
      </c>
      <c r="B25" s="185" t="s">
        <v>410</v>
      </c>
      <c r="C25" s="147" t="s">
        <v>26</v>
      </c>
      <c r="D25" s="148" t="s">
        <v>411</v>
      </c>
      <c r="E25" s="169" t="s">
        <v>427</v>
      </c>
      <c r="F25" s="149" t="s">
        <v>74</v>
      </c>
      <c r="G25" s="150">
        <v>2441</v>
      </c>
      <c r="H25" s="150">
        <v>250</v>
      </c>
      <c r="I25" s="150">
        <v>0</v>
      </c>
      <c r="J25" s="150">
        <v>1500</v>
      </c>
      <c r="K25" s="150">
        <v>35</v>
      </c>
      <c r="L25" s="150">
        <v>0</v>
      </c>
      <c r="M25" s="150">
        <v>1500</v>
      </c>
      <c r="N25" s="142" t="s">
        <v>336</v>
      </c>
      <c r="O25" s="139">
        <v>0</v>
      </c>
      <c r="P25" s="150">
        <v>0</v>
      </c>
      <c r="Q25" s="150">
        <v>0</v>
      </c>
      <c r="R25" s="143">
        <f t="shared" si="0"/>
        <v>5726</v>
      </c>
      <c r="S25" s="164"/>
    </row>
    <row r="26" spans="1:22" s="176" customFormat="1" ht="39" customHeight="1" x14ac:dyDescent="0.25">
      <c r="A26" s="145">
        <v>14</v>
      </c>
      <c r="B26" s="185" t="s">
        <v>279</v>
      </c>
      <c r="C26" s="147" t="s">
        <v>35</v>
      </c>
      <c r="D26" s="148" t="s">
        <v>159</v>
      </c>
      <c r="E26" s="168" t="s">
        <v>428</v>
      </c>
      <c r="F26" s="149" t="s">
        <v>74</v>
      </c>
      <c r="G26" s="150">
        <v>1105</v>
      </c>
      <c r="H26" s="150">
        <v>250</v>
      </c>
      <c r="I26" s="150">
        <v>0</v>
      </c>
      <c r="J26" s="150">
        <v>1000</v>
      </c>
      <c r="K26" s="150">
        <v>50</v>
      </c>
      <c r="L26" s="150">
        <v>0</v>
      </c>
      <c r="M26" s="150">
        <v>1000</v>
      </c>
      <c r="N26" s="142" t="s">
        <v>336</v>
      </c>
      <c r="O26" s="139">
        <v>0</v>
      </c>
      <c r="P26" s="150">
        <v>0</v>
      </c>
      <c r="Q26" s="150">
        <v>0</v>
      </c>
      <c r="R26" s="143">
        <f t="shared" si="0"/>
        <v>3405</v>
      </c>
      <c r="S26" s="144"/>
    </row>
    <row r="27" spans="1:22" s="176" customFormat="1" ht="36.75" customHeight="1" x14ac:dyDescent="0.25">
      <c r="A27" s="145">
        <v>15</v>
      </c>
      <c r="B27" s="185" t="s">
        <v>353</v>
      </c>
      <c r="C27" s="147" t="s">
        <v>37</v>
      </c>
      <c r="D27" s="148" t="s">
        <v>337</v>
      </c>
      <c r="E27" s="168" t="s">
        <v>423</v>
      </c>
      <c r="F27" s="149" t="s">
        <v>74</v>
      </c>
      <c r="G27" s="150">
        <v>1381</v>
      </c>
      <c r="H27" s="150">
        <v>250</v>
      </c>
      <c r="I27" s="150">
        <v>0</v>
      </c>
      <c r="J27" s="150">
        <v>500</v>
      </c>
      <c r="K27" s="150">
        <v>35</v>
      </c>
      <c r="L27" s="150">
        <v>0</v>
      </c>
      <c r="M27" s="150">
        <v>1300</v>
      </c>
      <c r="N27" s="142" t="s">
        <v>336</v>
      </c>
      <c r="O27" s="139">
        <v>0</v>
      </c>
      <c r="P27" s="150">
        <v>0</v>
      </c>
      <c r="Q27" s="150">
        <v>0</v>
      </c>
      <c r="R27" s="143">
        <f t="shared" si="0"/>
        <v>3466</v>
      </c>
      <c r="S27" s="144"/>
    </row>
    <row r="28" spans="1:22" s="176" customFormat="1" ht="51" customHeight="1" x14ac:dyDescent="0.25">
      <c r="A28" s="145">
        <v>16</v>
      </c>
      <c r="B28" s="185" t="s">
        <v>333</v>
      </c>
      <c r="C28" s="147" t="s">
        <v>35</v>
      </c>
      <c r="D28" s="148" t="s">
        <v>155</v>
      </c>
      <c r="E28" s="168" t="s">
        <v>429</v>
      </c>
      <c r="F28" s="149" t="s">
        <v>74</v>
      </c>
      <c r="G28" s="150">
        <f>926.77+178.23</f>
        <v>1105</v>
      </c>
      <c r="H28" s="150">
        <f>209.68+40.32</f>
        <v>250</v>
      </c>
      <c r="I28" s="150">
        <v>0</v>
      </c>
      <c r="J28" s="150">
        <f>838.71+161.29</f>
        <v>1000</v>
      </c>
      <c r="K28" s="150">
        <v>35</v>
      </c>
      <c r="L28" s="150">
        <v>0</v>
      </c>
      <c r="M28" s="150">
        <f>838.71+161.29</f>
        <v>1000</v>
      </c>
      <c r="N28" s="162" t="s">
        <v>336</v>
      </c>
      <c r="O28" s="139">
        <v>0</v>
      </c>
      <c r="P28" s="150">
        <v>0</v>
      </c>
      <c r="Q28" s="150">
        <v>0</v>
      </c>
      <c r="R28" s="143">
        <f t="shared" si="0"/>
        <v>3390</v>
      </c>
      <c r="S28" s="144"/>
    </row>
    <row r="29" spans="1:22" s="175" customFormat="1" ht="42.75" customHeight="1" x14ac:dyDescent="0.25">
      <c r="A29" s="145">
        <v>17</v>
      </c>
      <c r="B29" s="185" t="s">
        <v>280</v>
      </c>
      <c r="C29" s="147" t="s">
        <v>156</v>
      </c>
      <c r="D29" s="148" t="s">
        <v>157</v>
      </c>
      <c r="E29" s="168" t="s">
        <v>423</v>
      </c>
      <c r="F29" s="149" t="s">
        <v>74</v>
      </c>
      <c r="G29" s="150">
        <v>1168</v>
      </c>
      <c r="H29" s="150">
        <v>250</v>
      </c>
      <c r="I29" s="150">
        <v>0</v>
      </c>
      <c r="J29" s="150">
        <v>1400</v>
      </c>
      <c r="K29" s="150">
        <v>35</v>
      </c>
      <c r="L29" s="150">
        <v>0</v>
      </c>
      <c r="M29" s="150">
        <v>1500</v>
      </c>
      <c r="N29" s="142" t="s">
        <v>336</v>
      </c>
      <c r="O29" s="139">
        <v>0</v>
      </c>
      <c r="P29" s="150">
        <v>0</v>
      </c>
      <c r="Q29" s="150">
        <v>0</v>
      </c>
      <c r="R29" s="143">
        <f t="shared" si="0"/>
        <v>4353</v>
      </c>
      <c r="S29" s="144"/>
    </row>
    <row r="30" spans="1:22" s="175" customFormat="1" ht="44.25" customHeight="1" x14ac:dyDescent="0.25">
      <c r="A30" s="145">
        <v>18</v>
      </c>
      <c r="B30" s="185" t="s">
        <v>365</v>
      </c>
      <c r="C30" s="147" t="s">
        <v>156</v>
      </c>
      <c r="D30" s="148" t="s">
        <v>157</v>
      </c>
      <c r="E30" s="169" t="s">
        <v>427</v>
      </c>
      <c r="F30" s="149" t="s">
        <v>74</v>
      </c>
      <c r="G30" s="150">
        <v>1168</v>
      </c>
      <c r="H30" s="150">
        <v>250</v>
      </c>
      <c r="I30" s="150">
        <v>0</v>
      </c>
      <c r="J30" s="150">
        <v>1400</v>
      </c>
      <c r="K30" s="150">
        <v>35</v>
      </c>
      <c r="L30" s="150">
        <v>0</v>
      </c>
      <c r="M30" s="150">
        <v>1500</v>
      </c>
      <c r="N30" s="142" t="s">
        <v>336</v>
      </c>
      <c r="O30" s="139">
        <v>0</v>
      </c>
      <c r="P30" s="150">
        <v>0</v>
      </c>
      <c r="Q30" s="150">
        <v>0</v>
      </c>
      <c r="R30" s="143">
        <f t="shared" si="0"/>
        <v>4353</v>
      </c>
      <c r="S30" s="144"/>
    </row>
    <row r="31" spans="1:22" s="175" customFormat="1" ht="48" customHeight="1" x14ac:dyDescent="0.25">
      <c r="A31" s="145">
        <v>19</v>
      </c>
      <c r="B31" s="185" t="s">
        <v>315</v>
      </c>
      <c r="C31" s="147" t="s">
        <v>158</v>
      </c>
      <c r="D31" s="148" t="s">
        <v>159</v>
      </c>
      <c r="E31" s="169" t="s">
        <v>430</v>
      </c>
      <c r="F31" s="149" t="s">
        <v>74</v>
      </c>
      <c r="G31" s="150">
        <v>1105</v>
      </c>
      <c r="H31" s="150">
        <v>250</v>
      </c>
      <c r="I31" s="150">
        <v>0</v>
      </c>
      <c r="J31" s="150">
        <v>1000</v>
      </c>
      <c r="K31" s="150">
        <v>35</v>
      </c>
      <c r="L31" s="150">
        <v>0</v>
      </c>
      <c r="M31" s="150">
        <v>1000</v>
      </c>
      <c r="N31" s="142" t="s">
        <v>336</v>
      </c>
      <c r="O31" s="139">
        <v>0</v>
      </c>
      <c r="P31" s="150">
        <v>0</v>
      </c>
      <c r="Q31" s="150">
        <v>0</v>
      </c>
      <c r="R31" s="143">
        <f t="shared" si="0"/>
        <v>3390</v>
      </c>
      <c r="S31" s="144"/>
    </row>
    <row r="32" spans="1:22" s="175" customFormat="1" ht="33.75" customHeight="1" x14ac:dyDescent="0.25">
      <c r="A32" s="151"/>
      <c r="B32" s="152"/>
      <c r="C32" s="153"/>
      <c r="D32" s="154"/>
      <c r="E32" s="154"/>
      <c r="F32" s="155"/>
      <c r="G32" s="156">
        <f>SUM(G18:G31)</f>
        <v>45981</v>
      </c>
      <c r="H32" s="156">
        <f t="shared" ref="H32:R32" si="3">SUM(H18:H31)</f>
        <v>3500</v>
      </c>
      <c r="I32" s="156">
        <f t="shared" si="3"/>
        <v>1500</v>
      </c>
      <c r="J32" s="156">
        <f t="shared" si="3"/>
        <v>10300</v>
      </c>
      <c r="K32" s="156">
        <f t="shared" si="3"/>
        <v>295</v>
      </c>
      <c r="L32" s="156">
        <f t="shared" si="3"/>
        <v>3075</v>
      </c>
      <c r="M32" s="156">
        <f t="shared" si="3"/>
        <v>22600</v>
      </c>
      <c r="N32" s="156"/>
      <c r="O32" s="156">
        <f t="shared" si="3"/>
        <v>0</v>
      </c>
      <c r="P32" s="156">
        <f t="shared" si="3"/>
        <v>0</v>
      </c>
      <c r="Q32" s="156">
        <f t="shared" si="3"/>
        <v>0</v>
      </c>
      <c r="R32" s="156">
        <f t="shared" si="3"/>
        <v>87251</v>
      </c>
      <c r="S32" s="157"/>
    </row>
    <row r="33" spans="1:19" s="175" customFormat="1" ht="29.25" customHeight="1" x14ac:dyDescent="0.25">
      <c r="A33" s="145"/>
      <c r="B33" s="158" t="s">
        <v>281</v>
      </c>
      <c r="C33" s="147"/>
      <c r="D33" s="148"/>
      <c r="E33" s="148"/>
      <c r="F33" s="149"/>
      <c r="G33" s="150"/>
      <c r="H33" s="150"/>
      <c r="I33" s="150"/>
      <c r="J33" s="150"/>
      <c r="K33" s="150"/>
      <c r="L33" s="150"/>
      <c r="M33" s="150"/>
      <c r="N33" s="162"/>
      <c r="O33" s="163"/>
      <c r="P33" s="163"/>
      <c r="Q33" s="163"/>
      <c r="R33" s="143"/>
      <c r="S33" s="144"/>
    </row>
    <row r="34" spans="1:19" s="175" customFormat="1" ht="29.25" customHeight="1" x14ac:dyDescent="0.25">
      <c r="A34" s="145">
        <v>20</v>
      </c>
      <c r="B34" s="185" t="s">
        <v>402</v>
      </c>
      <c r="C34" s="147" t="s">
        <v>14</v>
      </c>
      <c r="D34" s="148" t="s">
        <v>401</v>
      </c>
      <c r="E34" s="169" t="s">
        <v>425</v>
      </c>
      <c r="F34" s="149" t="s">
        <v>74</v>
      </c>
      <c r="G34" s="150">
        <v>6297</v>
      </c>
      <c r="H34" s="150">
        <v>250</v>
      </c>
      <c r="I34" s="150">
        <v>375</v>
      </c>
      <c r="J34" s="150">
        <v>0</v>
      </c>
      <c r="K34" s="150">
        <v>0</v>
      </c>
      <c r="L34" s="150">
        <v>0</v>
      </c>
      <c r="M34" s="150">
        <v>2000</v>
      </c>
      <c r="N34" s="142" t="s">
        <v>336</v>
      </c>
      <c r="O34" s="139">
        <v>0</v>
      </c>
      <c r="P34" s="150">
        <v>0</v>
      </c>
      <c r="Q34" s="150">
        <v>0</v>
      </c>
      <c r="R34" s="143">
        <f t="shared" si="0"/>
        <v>8922</v>
      </c>
      <c r="S34" s="144"/>
    </row>
    <row r="35" spans="1:19" s="176" customFormat="1" ht="29.25" customHeight="1" x14ac:dyDescent="0.25">
      <c r="A35" s="145">
        <v>21</v>
      </c>
      <c r="B35" s="185" t="s">
        <v>317</v>
      </c>
      <c r="C35" s="147" t="s">
        <v>19</v>
      </c>
      <c r="D35" s="148" t="s">
        <v>318</v>
      </c>
      <c r="E35" s="168" t="s">
        <v>424</v>
      </c>
      <c r="F35" s="149" t="s">
        <v>74</v>
      </c>
      <c r="G35" s="150">
        <v>3525</v>
      </c>
      <c r="H35" s="150">
        <v>250</v>
      </c>
      <c r="I35" s="150">
        <v>0</v>
      </c>
      <c r="J35" s="150">
        <v>0</v>
      </c>
      <c r="K35" s="150">
        <v>0</v>
      </c>
      <c r="L35" s="150">
        <v>0</v>
      </c>
      <c r="M35" s="150">
        <v>1800</v>
      </c>
      <c r="N35" s="142" t="s">
        <v>336</v>
      </c>
      <c r="O35" s="139">
        <v>0</v>
      </c>
      <c r="P35" s="150">
        <v>0</v>
      </c>
      <c r="Q35" s="150">
        <v>0</v>
      </c>
      <c r="R35" s="143">
        <f t="shared" si="0"/>
        <v>5575</v>
      </c>
      <c r="S35" s="144"/>
    </row>
    <row r="36" spans="1:19" s="176" customFormat="1" ht="29.25" customHeight="1" x14ac:dyDescent="0.25">
      <c r="A36" s="145">
        <v>22</v>
      </c>
      <c r="B36" s="185" t="s">
        <v>303</v>
      </c>
      <c r="C36" s="147" t="s">
        <v>19</v>
      </c>
      <c r="D36" s="148" t="s">
        <v>304</v>
      </c>
      <c r="E36" s="168" t="s">
        <v>423</v>
      </c>
      <c r="F36" s="149" t="s">
        <v>74</v>
      </c>
      <c r="G36" s="150">
        <v>3525</v>
      </c>
      <c r="H36" s="150">
        <v>250</v>
      </c>
      <c r="I36" s="150">
        <v>0</v>
      </c>
      <c r="J36" s="150">
        <v>0</v>
      </c>
      <c r="K36" s="150">
        <v>0</v>
      </c>
      <c r="L36" s="150">
        <v>0</v>
      </c>
      <c r="M36" s="150">
        <v>1800</v>
      </c>
      <c r="N36" s="142" t="s">
        <v>336</v>
      </c>
      <c r="O36" s="139">
        <v>0</v>
      </c>
      <c r="P36" s="150">
        <v>0</v>
      </c>
      <c r="Q36" s="150">
        <v>0</v>
      </c>
      <c r="R36" s="143">
        <f t="shared" si="0"/>
        <v>5575</v>
      </c>
      <c r="S36" s="144"/>
    </row>
    <row r="37" spans="1:19" s="176" customFormat="1" ht="29.25" customHeight="1" x14ac:dyDescent="0.25">
      <c r="A37" s="145">
        <v>23</v>
      </c>
      <c r="B37" s="185" t="s">
        <v>18</v>
      </c>
      <c r="C37" s="147" t="s">
        <v>19</v>
      </c>
      <c r="D37" s="148" t="s">
        <v>388</v>
      </c>
      <c r="E37" s="170" t="s">
        <v>425</v>
      </c>
      <c r="F37" s="149" t="s">
        <v>74</v>
      </c>
      <c r="G37" s="150">
        <v>3525</v>
      </c>
      <c r="H37" s="150">
        <v>250</v>
      </c>
      <c r="I37" s="150">
        <v>375</v>
      </c>
      <c r="J37" s="150">
        <v>0</v>
      </c>
      <c r="K37" s="150">
        <v>0</v>
      </c>
      <c r="L37" s="150">
        <v>0</v>
      </c>
      <c r="M37" s="150">
        <v>1800</v>
      </c>
      <c r="N37" s="142" t="s">
        <v>336</v>
      </c>
      <c r="O37" s="139">
        <v>0</v>
      </c>
      <c r="P37" s="150">
        <v>0</v>
      </c>
      <c r="Q37" s="150">
        <v>0</v>
      </c>
      <c r="R37" s="143">
        <f t="shared" si="0"/>
        <v>5950</v>
      </c>
      <c r="S37" s="143"/>
    </row>
    <row r="38" spans="1:19" s="176" customFormat="1" ht="61.5" customHeight="1" x14ac:dyDescent="0.25">
      <c r="A38" s="145">
        <v>24</v>
      </c>
      <c r="B38" s="185" t="s">
        <v>446</v>
      </c>
      <c r="C38" s="147" t="s">
        <v>19</v>
      </c>
      <c r="D38" s="148" t="s">
        <v>447</v>
      </c>
      <c r="E38" s="170" t="s">
        <v>425</v>
      </c>
      <c r="F38" s="149" t="s">
        <v>74</v>
      </c>
      <c r="G38" s="150">
        <v>4662.1000000000004</v>
      </c>
      <c r="H38" s="150">
        <v>330.65</v>
      </c>
      <c r="I38" s="150">
        <v>375</v>
      </c>
      <c r="J38" s="150">
        <v>0</v>
      </c>
      <c r="K38" s="150">
        <v>0</v>
      </c>
      <c r="L38" s="150">
        <v>0</v>
      </c>
      <c r="M38" s="150">
        <v>0</v>
      </c>
      <c r="N38" s="142" t="s">
        <v>336</v>
      </c>
      <c r="O38" s="139">
        <v>0</v>
      </c>
      <c r="P38" s="150">
        <v>0</v>
      </c>
      <c r="Q38" s="150">
        <v>0</v>
      </c>
      <c r="R38" s="143">
        <f t="shared" ref="R38" si="4">SUM(G38:Q38)</f>
        <v>5367.75</v>
      </c>
      <c r="S38" s="144" t="s">
        <v>445</v>
      </c>
    </row>
    <row r="39" spans="1:19" s="176" customFormat="1" ht="29.25" customHeight="1" x14ac:dyDescent="0.25">
      <c r="A39" s="136">
        <v>25</v>
      </c>
      <c r="B39" s="185" t="s">
        <v>351</v>
      </c>
      <c r="C39" s="147" t="s">
        <v>22</v>
      </c>
      <c r="D39" s="148" t="s">
        <v>268</v>
      </c>
      <c r="E39" s="170" t="s">
        <v>425</v>
      </c>
      <c r="F39" s="149" t="s">
        <v>74</v>
      </c>
      <c r="G39" s="150">
        <v>1682</v>
      </c>
      <c r="H39" s="150">
        <v>250</v>
      </c>
      <c r="I39" s="150">
        <v>0</v>
      </c>
      <c r="J39" s="150">
        <v>1500</v>
      </c>
      <c r="K39" s="150">
        <v>0</v>
      </c>
      <c r="L39" s="150">
        <v>35</v>
      </c>
      <c r="M39" s="150">
        <v>1500</v>
      </c>
      <c r="N39" s="142" t="s">
        <v>336</v>
      </c>
      <c r="O39" s="139">
        <v>0</v>
      </c>
      <c r="P39" s="150">
        <v>0</v>
      </c>
      <c r="Q39" s="150">
        <v>0</v>
      </c>
      <c r="R39" s="143">
        <f t="shared" si="0"/>
        <v>4967</v>
      </c>
      <c r="S39" s="144"/>
    </row>
    <row r="40" spans="1:19" s="176" customFormat="1" ht="22.5" customHeight="1" x14ac:dyDescent="0.25">
      <c r="A40" s="151"/>
      <c r="B40" s="152"/>
      <c r="C40" s="153"/>
      <c r="D40" s="154"/>
      <c r="E40" s="154"/>
      <c r="F40" s="155"/>
      <c r="G40" s="156">
        <f>SUM(G34:G39)</f>
        <v>23216.1</v>
      </c>
      <c r="H40" s="156">
        <f t="shared" ref="H40:R40" si="5">SUM(H34:H39)</f>
        <v>1580.65</v>
      </c>
      <c r="I40" s="156">
        <f t="shared" si="5"/>
        <v>1125</v>
      </c>
      <c r="J40" s="156">
        <f t="shared" si="5"/>
        <v>1500</v>
      </c>
      <c r="K40" s="156">
        <f t="shared" si="5"/>
        <v>0</v>
      </c>
      <c r="L40" s="156">
        <f t="shared" si="5"/>
        <v>35</v>
      </c>
      <c r="M40" s="156">
        <f t="shared" si="5"/>
        <v>8900</v>
      </c>
      <c r="N40" s="156"/>
      <c r="O40" s="156">
        <f t="shared" si="5"/>
        <v>0</v>
      </c>
      <c r="P40" s="156">
        <f t="shared" si="5"/>
        <v>0</v>
      </c>
      <c r="Q40" s="156">
        <f t="shared" si="5"/>
        <v>0</v>
      </c>
      <c r="R40" s="156">
        <f t="shared" si="5"/>
        <v>36356.75</v>
      </c>
      <c r="S40" s="157"/>
    </row>
    <row r="41" spans="1:19" s="176" customFormat="1" ht="29.25" customHeight="1" x14ac:dyDescent="0.25">
      <c r="A41" s="145"/>
      <c r="B41" s="158" t="s">
        <v>282</v>
      </c>
      <c r="C41" s="147"/>
      <c r="D41" s="148"/>
      <c r="E41" s="148"/>
      <c r="F41" s="149"/>
      <c r="G41" s="150"/>
      <c r="H41" s="150"/>
      <c r="I41" s="150"/>
      <c r="J41" s="150"/>
      <c r="K41" s="150"/>
      <c r="L41" s="150"/>
      <c r="M41" s="150"/>
      <c r="N41" s="162"/>
      <c r="O41" s="163"/>
      <c r="P41" s="163"/>
      <c r="Q41" s="163"/>
      <c r="R41" s="143"/>
      <c r="S41" s="144"/>
    </row>
    <row r="42" spans="1:19" s="176" customFormat="1" ht="35.25" customHeight="1" x14ac:dyDescent="0.25">
      <c r="A42" s="145">
        <v>26</v>
      </c>
      <c r="B42" s="186" t="s">
        <v>338</v>
      </c>
      <c r="C42" s="147" t="s">
        <v>12</v>
      </c>
      <c r="D42" s="148" t="s">
        <v>339</v>
      </c>
      <c r="E42" s="168" t="s">
        <v>423</v>
      </c>
      <c r="F42" s="149" t="s">
        <v>74</v>
      </c>
      <c r="G42" s="150">
        <v>10261</v>
      </c>
      <c r="H42" s="150">
        <v>250</v>
      </c>
      <c r="I42" s="150">
        <v>375</v>
      </c>
      <c r="J42" s="150">
        <v>0</v>
      </c>
      <c r="K42" s="150">
        <v>0</v>
      </c>
      <c r="L42" s="150">
        <v>0</v>
      </c>
      <c r="M42" s="150">
        <v>3000</v>
      </c>
      <c r="N42" s="162" t="s">
        <v>336</v>
      </c>
      <c r="O42" s="139">
        <v>0</v>
      </c>
      <c r="P42" s="150">
        <v>0</v>
      </c>
      <c r="Q42" s="150">
        <v>0</v>
      </c>
      <c r="R42" s="143">
        <f t="shared" si="0"/>
        <v>13886</v>
      </c>
      <c r="S42" s="144"/>
    </row>
    <row r="43" spans="1:19" s="176" customFormat="1" ht="36" customHeight="1" x14ac:dyDescent="0.25">
      <c r="A43" s="145">
        <v>27</v>
      </c>
      <c r="B43" s="185" t="s">
        <v>368</v>
      </c>
      <c r="C43" s="147" t="s">
        <v>26</v>
      </c>
      <c r="D43" s="148" t="s">
        <v>369</v>
      </c>
      <c r="E43" s="168" t="s">
        <v>423</v>
      </c>
      <c r="F43" s="149" t="s">
        <v>74</v>
      </c>
      <c r="G43" s="150">
        <v>2441</v>
      </c>
      <c r="H43" s="150">
        <v>250</v>
      </c>
      <c r="I43" s="150">
        <v>0</v>
      </c>
      <c r="J43" s="150">
        <v>1500</v>
      </c>
      <c r="K43" s="150">
        <v>35</v>
      </c>
      <c r="L43" s="150">
        <v>0</v>
      </c>
      <c r="M43" s="150">
        <v>1500</v>
      </c>
      <c r="N43" s="162" t="s">
        <v>336</v>
      </c>
      <c r="O43" s="139">
        <v>0</v>
      </c>
      <c r="P43" s="150">
        <v>0</v>
      </c>
      <c r="Q43" s="150">
        <v>0</v>
      </c>
      <c r="R43" s="143">
        <f t="shared" si="0"/>
        <v>5726</v>
      </c>
      <c r="S43" s="144"/>
    </row>
    <row r="44" spans="1:19" s="175" customFormat="1" ht="18" customHeight="1" x14ac:dyDescent="0.25">
      <c r="A44" s="151"/>
      <c r="B44" s="152"/>
      <c r="C44" s="153"/>
      <c r="D44" s="154"/>
      <c r="E44" s="154"/>
      <c r="F44" s="155"/>
      <c r="G44" s="156">
        <f>+G43+G42</f>
        <v>12702</v>
      </c>
      <c r="H44" s="156">
        <f t="shared" ref="H44:R44" si="6">+H43+H42</f>
        <v>500</v>
      </c>
      <c r="I44" s="156">
        <f t="shared" si="6"/>
        <v>375</v>
      </c>
      <c r="J44" s="156">
        <f t="shared" si="6"/>
        <v>1500</v>
      </c>
      <c r="K44" s="156">
        <f t="shared" si="6"/>
        <v>35</v>
      </c>
      <c r="L44" s="156">
        <f t="shared" si="6"/>
        <v>0</v>
      </c>
      <c r="M44" s="156">
        <f t="shared" si="6"/>
        <v>4500</v>
      </c>
      <c r="N44" s="156"/>
      <c r="O44" s="156">
        <f t="shared" si="6"/>
        <v>0</v>
      </c>
      <c r="P44" s="156">
        <f t="shared" si="6"/>
        <v>0</v>
      </c>
      <c r="Q44" s="156">
        <f t="shared" si="6"/>
        <v>0</v>
      </c>
      <c r="R44" s="156">
        <f t="shared" si="6"/>
        <v>19612</v>
      </c>
      <c r="S44" s="157"/>
    </row>
    <row r="45" spans="1:19" s="175" customFormat="1" ht="25.5" customHeight="1" x14ac:dyDescent="0.25">
      <c r="A45" s="145"/>
      <c r="B45" s="158" t="s">
        <v>392</v>
      </c>
      <c r="C45" s="147"/>
      <c r="D45" s="148"/>
      <c r="E45" s="148"/>
      <c r="F45" s="149"/>
      <c r="G45" s="150"/>
      <c r="H45" s="150"/>
      <c r="I45" s="150"/>
      <c r="J45" s="150"/>
      <c r="K45" s="150"/>
      <c r="L45" s="150"/>
      <c r="M45" s="150"/>
      <c r="N45" s="162"/>
      <c r="O45" s="163"/>
      <c r="P45" s="163"/>
      <c r="Q45" s="163"/>
      <c r="R45" s="143"/>
      <c r="S45" s="144"/>
    </row>
    <row r="46" spans="1:19" s="176" customFormat="1" ht="29.25" customHeight="1" x14ac:dyDescent="0.25">
      <c r="A46" s="178" t="s">
        <v>448</v>
      </c>
      <c r="B46" s="185" t="s">
        <v>283</v>
      </c>
      <c r="C46" s="147" t="s">
        <v>12</v>
      </c>
      <c r="D46" s="148" t="s">
        <v>270</v>
      </c>
      <c r="E46" s="168" t="s">
        <v>423</v>
      </c>
      <c r="F46" s="149" t="s">
        <v>74</v>
      </c>
      <c r="G46" s="150">
        <v>10261</v>
      </c>
      <c r="H46" s="150">
        <v>250</v>
      </c>
      <c r="I46" s="150">
        <v>375</v>
      </c>
      <c r="J46" s="150">
        <v>0</v>
      </c>
      <c r="K46" s="150">
        <v>0</v>
      </c>
      <c r="L46" s="150">
        <v>0</v>
      </c>
      <c r="M46" s="150">
        <v>3000</v>
      </c>
      <c r="N46" s="142" t="s">
        <v>336</v>
      </c>
      <c r="O46" s="139">
        <v>0</v>
      </c>
      <c r="P46" s="150">
        <v>0</v>
      </c>
      <c r="Q46" s="150">
        <v>0</v>
      </c>
      <c r="R46" s="143">
        <f t="shared" si="0"/>
        <v>13886</v>
      </c>
      <c r="S46" s="144"/>
    </row>
    <row r="47" spans="1:19" s="176" customFormat="1" ht="35.25" customHeight="1" x14ac:dyDescent="0.25">
      <c r="A47" s="145">
        <v>29</v>
      </c>
      <c r="B47" s="185" t="s">
        <v>355</v>
      </c>
      <c r="C47" s="147" t="s">
        <v>14</v>
      </c>
      <c r="D47" s="148" t="s">
        <v>310</v>
      </c>
      <c r="E47" s="168" t="s">
        <v>423</v>
      </c>
      <c r="F47" s="149" t="s">
        <v>74</v>
      </c>
      <c r="G47" s="150">
        <v>6297</v>
      </c>
      <c r="H47" s="150">
        <v>250</v>
      </c>
      <c r="I47" s="150">
        <v>375</v>
      </c>
      <c r="J47" s="150">
        <v>0</v>
      </c>
      <c r="K47" s="150">
        <v>0</v>
      </c>
      <c r="L47" s="150">
        <v>0</v>
      </c>
      <c r="M47" s="150">
        <v>1800</v>
      </c>
      <c r="N47" s="142" t="s">
        <v>336</v>
      </c>
      <c r="O47" s="139">
        <v>0</v>
      </c>
      <c r="P47" s="150">
        <v>0</v>
      </c>
      <c r="Q47" s="150">
        <v>0</v>
      </c>
      <c r="R47" s="143">
        <f t="shared" si="0"/>
        <v>8722</v>
      </c>
      <c r="S47" s="144"/>
    </row>
    <row r="48" spans="1:19" s="176" customFormat="1" ht="29.25" customHeight="1" x14ac:dyDescent="0.25">
      <c r="A48" s="145">
        <v>30</v>
      </c>
      <c r="B48" s="185" t="s">
        <v>395</v>
      </c>
      <c r="C48" s="147" t="s">
        <v>26</v>
      </c>
      <c r="D48" s="148" t="s">
        <v>396</v>
      </c>
      <c r="E48" s="168" t="s">
        <v>423</v>
      </c>
      <c r="F48" s="149" t="s">
        <v>74</v>
      </c>
      <c r="G48" s="150">
        <v>2441</v>
      </c>
      <c r="H48" s="150">
        <v>250</v>
      </c>
      <c r="I48" s="150">
        <v>0</v>
      </c>
      <c r="J48" s="150">
        <v>0</v>
      </c>
      <c r="K48" s="150">
        <v>35</v>
      </c>
      <c r="L48" s="150">
        <v>0</v>
      </c>
      <c r="M48" s="150">
        <v>1500</v>
      </c>
      <c r="N48" s="142" t="s">
        <v>336</v>
      </c>
      <c r="O48" s="139">
        <v>0</v>
      </c>
      <c r="P48" s="150">
        <v>0</v>
      </c>
      <c r="Q48" s="150">
        <v>0</v>
      </c>
      <c r="R48" s="143">
        <f t="shared" si="0"/>
        <v>4226</v>
      </c>
      <c r="S48" s="144"/>
    </row>
    <row r="49" spans="1:19" s="176" customFormat="1" ht="18" customHeight="1" x14ac:dyDescent="0.25">
      <c r="A49" s="151"/>
      <c r="B49" s="152"/>
      <c r="C49" s="153"/>
      <c r="D49" s="154"/>
      <c r="E49" s="154"/>
      <c r="F49" s="155"/>
      <c r="G49" s="156">
        <f>+G48+G47+G46</f>
        <v>18999</v>
      </c>
      <c r="H49" s="156">
        <f t="shared" ref="H49:R49" si="7">+H48+H47+H46</f>
        <v>750</v>
      </c>
      <c r="I49" s="156">
        <f t="shared" si="7"/>
        <v>750</v>
      </c>
      <c r="J49" s="156">
        <f t="shared" si="7"/>
        <v>0</v>
      </c>
      <c r="K49" s="156">
        <f t="shared" si="7"/>
        <v>35</v>
      </c>
      <c r="L49" s="156">
        <f t="shared" si="7"/>
        <v>0</v>
      </c>
      <c r="M49" s="156">
        <f t="shared" si="7"/>
        <v>6300</v>
      </c>
      <c r="N49" s="156"/>
      <c r="O49" s="156">
        <f t="shared" si="7"/>
        <v>0</v>
      </c>
      <c r="P49" s="156">
        <f t="shared" si="7"/>
        <v>0</v>
      </c>
      <c r="Q49" s="156">
        <f t="shared" si="7"/>
        <v>0</v>
      </c>
      <c r="R49" s="156">
        <f t="shared" si="7"/>
        <v>26834</v>
      </c>
      <c r="S49" s="157"/>
    </row>
    <row r="50" spans="1:19" s="176" customFormat="1" ht="25.5" customHeight="1" x14ac:dyDescent="0.25">
      <c r="A50" s="145"/>
      <c r="B50" s="158" t="s">
        <v>284</v>
      </c>
      <c r="C50" s="147"/>
      <c r="D50" s="148"/>
      <c r="E50" s="148"/>
      <c r="F50" s="149"/>
      <c r="G50" s="150"/>
      <c r="H50" s="150"/>
      <c r="I50" s="150"/>
      <c r="J50" s="150"/>
      <c r="K50" s="150"/>
      <c r="L50" s="150"/>
      <c r="M50" s="150"/>
      <c r="N50" s="162"/>
      <c r="O50" s="163"/>
      <c r="P50" s="163"/>
      <c r="Q50" s="163"/>
      <c r="R50" s="143"/>
      <c r="S50" s="144"/>
    </row>
    <row r="51" spans="1:19" s="176" customFormat="1" ht="29.25" customHeight="1" x14ac:dyDescent="0.25">
      <c r="A51" s="145">
        <v>31</v>
      </c>
      <c r="B51" s="185" t="s">
        <v>285</v>
      </c>
      <c r="C51" s="147" t="s">
        <v>14</v>
      </c>
      <c r="D51" s="148" t="s">
        <v>271</v>
      </c>
      <c r="E51" s="168" t="s">
        <v>423</v>
      </c>
      <c r="F51" s="149" t="s">
        <v>74</v>
      </c>
      <c r="G51" s="150">
        <v>6297</v>
      </c>
      <c r="H51" s="150">
        <v>250</v>
      </c>
      <c r="I51" s="150">
        <v>375</v>
      </c>
      <c r="J51" s="150">
        <v>0</v>
      </c>
      <c r="K51" s="150">
        <v>0</v>
      </c>
      <c r="L51" s="150">
        <v>0</v>
      </c>
      <c r="M51" s="150">
        <v>2000</v>
      </c>
      <c r="N51" s="142" t="s">
        <v>336</v>
      </c>
      <c r="O51" s="139">
        <v>0</v>
      </c>
      <c r="P51" s="150">
        <v>0</v>
      </c>
      <c r="Q51" s="150">
        <v>0</v>
      </c>
      <c r="R51" s="143">
        <f t="shared" si="0"/>
        <v>8922</v>
      </c>
      <c r="S51" s="144"/>
    </row>
    <row r="52" spans="1:19" s="176" customFormat="1" ht="18.75" customHeight="1" x14ac:dyDescent="0.25">
      <c r="A52" s="151"/>
      <c r="B52" s="152"/>
      <c r="C52" s="153"/>
      <c r="D52" s="154"/>
      <c r="E52" s="154"/>
      <c r="F52" s="155"/>
      <c r="G52" s="156">
        <f>+G51</f>
        <v>6297</v>
      </c>
      <c r="H52" s="156">
        <f t="shared" ref="H52:R52" si="8">+H51</f>
        <v>250</v>
      </c>
      <c r="I52" s="156">
        <f t="shared" si="8"/>
        <v>375</v>
      </c>
      <c r="J52" s="156">
        <f t="shared" si="8"/>
        <v>0</v>
      </c>
      <c r="K52" s="156">
        <f t="shared" si="8"/>
        <v>0</v>
      </c>
      <c r="L52" s="156">
        <f t="shared" si="8"/>
        <v>0</v>
      </c>
      <c r="M52" s="156">
        <f t="shared" si="8"/>
        <v>2000</v>
      </c>
      <c r="N52" s="156"/>
      <c r="O52" s="156">
        <f t="shared" si="8"/>
        <v>0</v>
      </c>
      <c r="P52" s="156">
        <f t="shared" si="8"/>
        <v>0</v>
      </c>
      <c r="Q52" s="156">
        <f t="shared" si="8"/>
        <v>0</v>
      </c>
      <c r="R52" s="156">
        <f t="shared" si="8"/>
        <v>8922</v>
      </c>
      <c r="S52" s="157"/>
    </row>
    <row r="53" spans="1:19" s="175" customFormat="1" ht="47.25" customHeight="1" x14ac:dyDescent="0.25">
      <c r="A53" s="145"/>
      <c r="B53" s="158" t="s">
        <v>286</v>
      </c>
      <c r="C53" s="147"/>
      <c r="D53" s="148"/>
      <c r="E53" s="148"/>
      <c r="F53" s="149"/>
      <c r="G53" s="150"/>
      <c r="H53" s="150"/>
      <c r="I53" s="150"/>
      <c r="J53" s="150"/>
      <c r="K53" s="150"/>
      <c r="L53" s="150"/>
      <c r="M53" s="150"/>
      <c r="N53" s="162"/>
      <c r="O53" s="163"/>
      <c r="P53" s="163"/>
      <c r="Q53" s="163"/>
      <c r="R53" s="143"/>
      <c r="S53" s="144"/>
    </row>
    <row r="54" spans="1:19" s="175" customFormat="1" ht="39.75" customHeight="1" x14ac:dyDescent="0.25">
      <c r="A54" s="145">
        <v>32</v>
      </c>
      <c r="B54" s="185" t="s">
        <v>412</v>
      </c>
      <c r="C54" s="147" t="s">
        <v>29</v>
      </c>
      <c r="D54" s="148" t="s">
        <v>407</v>
      </c>
      <c r="E54" s="168" t="s">
        <v>423</v>
      </c>
      <c r="F54" s="149" t="s">
        <v>74</v>
      </c>
      <c r="G54" s="150">
        <v>5835</v>
      </c>
      <c r="H54" s="150">
        <v>250</v>
      </c>
      <c r="I54" s="150">
        <v>375</v>
      </c>
      <c r="J54" s="150">
        <v>0</v>
      </c>
      <c r="K54" s="150">
        <v>0</v>
      </c>
      <c r="L54" s="150">
        <v>0</v>
      </c>
      <c r="M54" s="150">
        <v>2000</v>
      </c>
      <c r="N54" s="162" t="s">
        <v>336</v>
      </c>
      <c r="O54" s="150">
        <v>0</v>
      </c>
      <c r="P54" s="150">
        <v>0</v>
      </c>
      <c r="Q54" s="150">
        <v>0</v>
      </c>
      <c r="R54" s="143">
        <f t="shared" si="0"/>
        <v>8460</v>
      </c>
      <c r="S54" s="144"/>
    </row>
    <row r="55" spans="1:19" s="175" customFormat="1" ht="18.75" customHeight="1" x14ac:dyDescent="0.25">
      <c r="A55" s="151"/>
      <c r="B55" s="152"/>
      <c r="C55" s="153"/>
      <c r="D55" s="154"/>
      <c r="E55" s="154"/>
      <c r="F55" s="155"/>
      <c r="G55" s="156">
        <f>+G54</f>
        <v>5835</v>
      </c>
      <c r="H55" s="156">
        <f t="shared" ref="H55:R55" si="9">+H54</f>
        <v>250</v>
      </c>
      <c r="I55" s="156">
        <f t="shared" si="9"/>
        <v>375</v>
      </c>
      <c r="J55" s="156">
        <f t="shared" si="9"/>
        <v>0</v>
      </c>
      <c r="K55" s="156">
        <f t="shared" si="9"/>
        <v>0</v>
      </c>
      <c r="L55" s="156">
        <f t="shared" si="9"/>
        <v>0</v>
      </c>
      <c r="M55" s="156">
        <f t="shared" si="9"/>
        <v>2000</v>
      </c>
      <c r="N55" s="156"/>
      <c r="O55" s="156">
        <f t="shared" si="9"/>
        <v>0</v>
      </c>
      <c r="P55" s="156">
        <f t="shared" si="9"/>
        <v>0</v>
      </c>
      <c r="Q55" s="156">
        <f t="shared" si="9"/>
        <v>0</v>
      </c>
      <c r="R55" s="156">
        <f t="shared" si="9"/>
        <v>8460</v>
      </c>
      <c r="S55" s="165"/>
    </row>
    <row r="56" spans="1:19" s="176" customFormat="1" ht="32.25" customHeight="1" x14ac:dyDescent="0.25">
      <c r="A56" s="136"/>
      <c r="B56" s="158" t="s">
        <v>342</v>
      </c>
      <c r="C56" s="166"/>
      <c r="D56" s="146"/>
      <c r="E56" s="146"/>
      <c r="F56" s="159"/>
      <c r="G56" s="160"/>
      <c r="H56" s="160"/>
      <c r="I56" s="160"/>
      <c r="J56" s="160"/>
      <c r="K56" s="160"/>
      <c r="L56" s="160"/>
      <c r="M56" s="160"/>
      <c r="N56" s="161"/>
      <c r="O56" s="167"/>
      <c r="P56" s="167"/>
      <c r="Q56" s="167"/>
      <c r="R56" s="143"/>
      <c r="S56" s="144"/>
    </row>
    <row r="57" spans="1:19" s="176" customFormat="1" ht="39.75" customHeight="1" x14ac:dyDescent="0.25">
      <c r="A57" s="145">
        <v>33</v>
      </c>
      <c r="B57" s="185" t="s">
        <v>144</v>
      </c>
      <c r="C57" s="147" t="s">
        <v>14</v>
      </c>
      <c r="D57" s="148" t="s">
        <v>406</v>
      </c>
      <c r="E57" s="168" t="s">
        <v>423</v>
      </c>
      <c r="F57" s="149" t="s">
        <v>74</v>
      </c>
      <c r="G57" s="150">
        <v>6297</v>
      </c>
      <c r="H57" s="150">
        <v>250</v>
      </c>
      <c r="I57" s="150">
        <v>375</v>
      </c>
      <c r="J57" s="150">
        <v>0</v>
      </c>
      <c r="K57" s="150">
        <v>0</v>
      </c>
      <c r="L57" s="150">
        <v>0</v>
      </c>
      <c r="M57" s="150">
        <v>2000</v>
      </c>
      <c r="N57" s="162" t="s">
        <v>336</v>
      </c>
      <c r="O57" s="139">
        <v>0</v>
      </c>
      <c r="P57" s="150">
        <v>0</v>
      </c>
      <c r="Q57" s="150">
        <v>0</v>
      </c>
      <c r="R57" s="143">
        <f t="shared" si="0"/>
        <v>8922</v>
      </c>
      <c r="S57" s="144"/>
    </row>
    <row r="58" spans="1:19" s="176" customFormat="1" ht="34.5" customHeight="1" x14ac:dyDescent="0.25">
      <c r="A58" s="145">
        <v>34</v>
      </c>
      <c r="B58" s="185" t="s">
        <v>343</v>
      </c>
      <c r="C58" s="147" t="s">
        <v>344</v>
      </c>
      <c r="D58" s="148" t="s">
        <v>345</v>
      </c>
      <c r="E58" s="169" t="s">
        <v>427</v>
      </c>
      <c r="F58" s="149" t="s">
        <v>74</v>
      </c>
      <c r="G58" s="150">
        <v>2490</v>
      </c>
      <c r="H58" s="150">
        <v>250</v>
      </c>
      <c r="I58" s="150">
        <v>0</v>
      </c>
      <c r="J58" s="150">
        <v>1500</v>
      </c>
      <c r="K58" s="150">
        <v>35</v>
      </c>
      <c r="L58" s="150">
        <v>0</v>
      </c>
      <c r="M58" s="150">
        <v>1500</v>
      </c>
      <c r="N58" s="162" t="s">
        <v>336</v>
      </c>
      <c r="O58" s="139">
        <v>0</v>
      </c>
      <c r="P58" s="150" t="s">
        <v>381</v>
      </c>
      <c r="Q58" s="150">
        <v>0</v>
      </c>
      <c r="R58" s="143">
        <f t="shared" si="0"/>
        <v>5775</v>
      </c>
      <c r="S58" s="144"/>
    </row>
    <row r="59" spans="1:19" s="176" customFormat="1" ht="33" customHeight="1" x14ac:dyDescent="0.25">
      <c r="A59" s="145">
        <v>35</v>
      </c>
      <c r="B59" s="185" t="s">
        <v>367</v>
      </c>
      <c r="C59" s="147" t="s">
        <v>344</v>
      </c>
      <c r="D59" s="148" t="s">
        <v>345</v>
      </c>
      <c r="E59" s="169" t="s">
        <v>427</v>
      </c>
      <c r="F59" s="149" t="s">
        <v>74</v>
      </c>
      <c r="G59" s="150">
        <v>2490</v>
      </c>
      <c r="H59" s="150">
        <v>250</v>
      </c>
      <c r="I59" s="150">
        <v>0</v>
      </c>
      <c r="J59" s="150">
        <v>1500</v>
      </c>
      <c r="K59" s="150">
        <v>35</v>
      </c>
      <c r="L59" s="150">
        <v>0</v>
      </c>
      <c r="M59" s="150">
        <v>1500</v>
      </c>
      <c r="N59" s="162" t="s">
        <v>336</v>
      </c>
      <c r="O59" s="139">
        <v>0</v>
      </c>
      <c r="P59" s="150">
        <v>0</v>
      </c>
      <c r="Q59" s="150">
        <v>0</v>
      </c>
      <c r="R59" s="143">
        <f t="shared" si="0"/>
        <v>5775</v>
      </c>
      <c r="S59" s="144"/>
    </row>
    <row r="60" spans="1:19" s="176" customFormat="1" ht="28.5" customHeight="1" x14ac:dyDescent="0.25">
      <c r="A60" s="151"/>
      <c r="B60" s="152"/>
      <c r="C60" s="153"/>
      <c r="D60" s="154"/>
      <c r="E60" s="154"/>
      <c r="F60" s="155"/>
      <c r="G60" s="156">
        <f t="shared" ref="G60:R60" si="10">SUM(G57:G59)</f>
        <v>11277</v>
      </c>
      <c r="H60" s="156">
        <f t="shared" si="10"/>
        <v>750</v>
      </c>
      <c r="I60" s="156">
        <f t="shared" si="10"/>
        <v>375</v>
      </c>
      <c r="J60" s="156">
        <f t="shared" si="10"/>
        <v>3000</v>
      </c>
      <c r="K60" s="156">
        <f t="shared" si="10"/>
        <v>70</v>
      </c>
      <c r="L60" s="156">
        <f t="shared" si="10"/>
        <v>0</v>
      </c>
      <c r="M60" s="156">
        <f t="shared" si="10"/>
        <v>5000</v>
      </c>
      <c r="N60" s="156"/>
      <c r="O60" s="156">
        <f t="shared" si="10"/>
        <v>0</v>
      </c>
      <c r="P60" s="156">
        <f t="shared" si="10"/>
        <v>0</v>
      </c>
      <c r="Q60" s="156">
        <f t="shared" si="10"/>
        <v>0</v>
      </c>
      <c r="R60" s="156">
        <f t="shared" si="10"/>
        <v>20472</v>
      </c>
      <c r="S60" s="157"/>
    </row>
    <row r="61" spans="1:19" s="176" customFormat="1" ht="26.25" customHeight="1" x14ac:dyDescent="0.25">
      <c r="A61" s="145"/>
      <c r="B61" s="158" t="s">
        <v>287</v>
      </c>
      <c r="C61" s="147"/>
      <c r="D61" s="148"/>
      <c r="E61" s="148"/>
      <c r="F61" s="149"/>
      <c r="G61" s="150"/>
      <c r="H61" s="150"/>
      <c r="I61" s="150"/>
      <c r="J61" s="150"/>
      <c r="K61" s="150"/>
      <c r="L61" s="150"/>
      <c r="M61" s="150"/>
      <c r="N61" s="162"/>
      <c r="O61" s="163"/>
      <c r="P61" s="163"/>
      <c r="Q61" s="163"/>
      <c r="R61" s="143"/>
      <c r="S61" s="144"/>
    </row>
    <row r="62" spans="1:19" s="176" customFormat="1" ht="39.75" customHeight="1" x14ac:dyDescent="0.25">
      <c r="A62" s="145">
        <v>36</v>
      </c>
      <c r="B62" s="185" t="s">
        <v>374</v>
      </c>
      <c r="C62" s="147" t="s">
        <v>29</v>
      </c>
      <c r="D62" s="148" t="s">
        <v>375</v>
      </c>
      <c r="E62" s="168" t="s">
        <v>424</v>
      </c>
      <c r="F62" s="149" t="s">
        <v>74</v>
      </c>
      <c r="G62" s="150">
        <v>5835</v>
      </c>
      <c r="H62" s="150">
        <v>250</v>
      </c>
      <c r="I62" s="150">
        <v>375</v>
      </c>
      <c r="J62" s="150">
        <v>0</v>
      </c>
      <c r="K62" s="150">
        <v>0</v>
      </c>
      <c r="L62" s="150">
        <v>0</v>
      </c>
      <c r="M62" s="150">
        <v>2000</v>
      </c>
      <c r="N62" s="162" t="s">
        <v>336</v>
      </c>
      <c r="O62" s="139">
        <v>0</v>
      </c>
      <c r="P62" s="150">
        <v>0</v>
      </c>
      <c r="Q62" s="150">
        <v>0</v>
      </c>
      <c r="R62" s="143">
        <f t="shared" si="0"/>
        <v>8460</v>
      </c>
      <c r="S62" s="144"/>
    </row>
    <row r="63" spans="1:19" s="175" customFormat="1" ht="41.25" customHeight="1" x14ac:dyDescent="0.25">
      <c r="A63" s="145">
        <v>37</v>
      </c>
      <c r="B63" s="185" t="s">
        <v>288</v>
      </c>
      <c r="C63" s="147" t="s">
        <v>26</v>
      </c>
      <c r="D63" s="148" t="s">
        <v>272</v>
      </c>
      <c r="E63" s="168" t="s">
        <v>423</v>
      </c>
      <c r="F63" s="149" t="s">
        <v>74</v>
      </c>
      <c r="G63" s="150">
        <v>2441</v>
      </c>
      <c r="H63" s="150">
        <v>250</v>
      </c>
      <c r="I63" s="150">
        <v>0</v>
      </c>
      <c r="J63" s="150">
        <v>1500</v>
      </c>
      <c r="K63" s="150">
        <v>35</v>
      </c>
      <c r="L63" s="150">
        <v>0</v>
      </c>
      <c r="M63" s="150">
        <v>1500</v>
      </c>
      <c r="N63" s="142" t="s">
        <v>336</v>
      </c>
      <c r="O63" s="139">
        <v>0</v>
      </c>
      <c r="P63" s="150">
        <v>0</v>
      </c>
      <c r="Q63" s="150">
        <v>0</v>
      </c>
      <c r="R63" s="143">
        <f>SUM(G63:Q63)</f>
        <v>5726</v>
      </c>
      <c r="S63" s="144"/>
    </row>
    <row r="64" spans="1:19" s="175" customFormat="1" ht="21" customHeight="1" x14ac:dyDescent="0.25">
      <c r="A64" s="151"/>
      <c r="B64" s="152"/>
      <c r="C64" s="153"/>
      <c r="D64" s="154"/>
      <c r="E64" s="154"/>
      <c r="F64" s="155"/>
      <c r="G64" s="156">
        <f>SUM(G62:G63)</f>
        <v>8276</v>
      </c>
      <c r="H64" s="156">
        <f t="shared" ref="H64:R64" si="11">SUM(H62:H63)</f>
        <v>500</v>
      </c>
      <c r="I64" s="156">
        <f t="shared" si="11"/>
        <v>375</v>
      </c>
      <c r="J64" s="156">
        <f t="shared" si="11"/>
        <v>1500</v>
      </c>
      <c r="K64" s="156">
        <f t="shared" si="11"/>
        <v>35</v>
      </c>
      <c r="L64" s="156">
        <f t="shared" si="11"/>
        <v>0</v>
      </c>
      <c r="M64" s="156">
        <f t="shared" si="11"/>
        <v>3500</v>
      </c>
      <c r="N64" s="156"/>
      <c r="O64" s="156">
        <f t="shared" si="11"/>
        <v>0</v>
      </c>
      <c r="P64" s="156">
        <f t="shared" si="11"/>
        <v>0</v>
      </c>
      <c r="Q64" s="156">
        <f t="shared" si="11"/>
        <v>0</v>
      </c>
      <c r="R64" s="156">
        <f t="shared" si="11"/>
        <v>14186</v>
      </c>
      <c r="S64" s="157"/>
    </row>
    <row r="65" spans="1:19" s="175" customFormat="1" ht="29.25" customHeight="1" x14ac:dyDescent="0.25">
      <c r="A65" s="145"/>
      <c r="B65" s="158" t="s">
        <v>397</v>
      </c>
      <c r="C65" s="147"/>
      <c r="D65" s="148"/>
      <c r="E65" s="148"/>
      <c r="F65" s="149"/>
      <c r="G65" s="150"/>
      <c r="H65" s="150"/>
      <c r="I65" s="150"/>
      <c r="J65" s="150"/>
      <c r="K65" s="150"/>
      <c r="L65" s="150"/>
      <c r="M65" s="150"/>
      <c r="N65" s="150"/>
      <c r="O65" s="150"/>
      <c r="P65" s="150"/>
      <c r="Q65" s="150"/>
      <c r="R65" s="143"/>
      <c r="S65" s="144"/>
    </row>
    <row r="66" spans="1:19" s="175" customFormat="1" ht="54" customHeight="1" x14ac:dyDescent="0.25">
      <c r="A66" s="145">
        <v>38</v>
      </c>
      <c r="B66" s="185" t="s">
        <v>420</v>
      </c>
      <c r="C66" s="147" t="s">
        <v>14</v>
      </c>
      <c r="D66" s="148" t="s">
        <v>421</v>
      </c>
      <c r="E66" s="168" t="s">
        <v>423</v>
      </c>
      <c r="F66" s="149" t="s">
        <v>74</v>
      </c>
      <c r="G66" s="150">
        <v>5835</v>
      </c>
      <c r="H66" s="150">
        <v>0</v>
      </c>
      <c r="I66" s="150">
        <v>250</v>
      </c>
      <c r="J66" s="150">
        <v>0</v>
      </c>
      <c r="K66" s="150">
        <v>0</v>
      </c>
      <c r="L66" s="150">
        <v>0</v>
      </c>
      <c r="M66" s="150">
        <v>2000</v>
      </c>
      <c r="N66" s="142" t="s">
        <v>336</v>
      </c>
      <c r="O66" s="150">
        <v>0</v>
      </c>
      <c r="P66" s="150">
        <v>0</v>
      </c>
      <c r="Q66" s="150">
        <v>0</v>
      </c>
      <c r="R66" s="143">
        <f>SUM(G66:Q66)</f>
        <v>8085</v>
      </c>
      <c r="S66" s="144"/>
    </row>
    <row r="67" spans="1:19" s="175" customFormat="1" ht="24" customHeight="1" x14ac:dyDescent="0.25">
      <c r="A67" s="151"/>
      <c r="B67" s="152"/>
      <c r="C67" s="153"/>
      <c r="D67" s="154"/>
      <c r="E67" s="154"/>
      <c r="F67" s="155"/>
      <c r="G67" s="156">
        <f>+G66</f>
        <v>5835</v>
      </c>
      <c r="H67" s="156">
        <f t="shared" ref="H67:R67" si="12">+H66</f>
        <v>0</v>
      </c>
      <c r="I67" s="156">
        <f t="shared" si="12"/>
        <v>250</v>
      </c>
      <c r="J67" s="156">
        <f t="shared" si="12"/>
        <v>0</v>
      </c>
      <c r="K67" s="156">
        <f t="shared" si="12"/>
        <v>0</v>
      </c>
      <c r="L67" s="156">
        <f t="shared" si="12"/>
        <v>0</v>
      </c>
      <c r="M67" s="156">
        <f t="shared" si="12"/>
        <v>2000</v>
      </c>
      <c r="N67" s="156"/>
      <c r="O67" s="156">
        <f t="shared" si="12"/>
        <v>0</v>
      </c>
      <c r="P67" s="156">
        <f t="shared" si="12"/>
        <v>0</v>
      </c>
      <c r="Q67" s="156">
        <f t="shared" si="12"/>
        <v>0</v>
      </c>
      <c r="R67" s="156">
        <f t="shared" si="12"/>
        <v>8085</v>
      </c>
      <c r="S67" s="157"/>
    </row>
    <row r="68" spans="1:19" s="175" customFormat="1" ht="36" customHeight="1" x14ac:dyDescent="0.25">
      <c r="A68" s="136"/>
      <c r="B68" s="158" t="s">
        <v>393</v>
      </c>
      <c r="C68" s="147"/>
      <c r="D68" s="146"/>
      <c r="E68" s="146"/>
      <c r="F68" s="159"/>
      <c r="G68" s="160"/>
      <c r="H68" s="160"/>
      <c r="I68" s="160"/>
      <c r="J68" s="160"/>
      <c r="K68" s="160"/>
      <c r="L68" s="160"/>
      <c r="M68" s="160"/>
      <c r="N68" s="160"/>
      <c r="O68" s="160"/>
      <c r="P68" s="160"/>
      <c r="Q68" s="160"/>
      <c r="R68" s="143"/>
      <c r="S68" s="144"/>
    </row>
    <row r="69" spans="1:19" s="175" customFormat="1" ht="25.5" customHeight="1" x14ac:dyDescent="0.25">
      <c r="A69" s="151"/>
      <c r="B69" s="152"/>
      <c r="C69" s="153"/>
      <c r="D69" s="154"/>
      <c r="E69" s="154"/>
      <c r="F69" s="155"/>
      <c r="G69" s="156"/>
      <c r="H69" s="156"/>
      <c r="I69" s="156"/>
      <c r="J69" s="156"/>
      <c r="K69" s="156"/>
      <c r="L69" s="156"/>
      <c r="M69" s="156"/>
      <c r="N69" s="156"/>
      <c r="O69" s="156"/>
      <c r="P69" s="156"/>
      <c r="Q69" s="156"/>
      <c r="R69" s="156"/>
      <c r="S69" s="157"/>
    </row>
    <row r="70" spans="1:19" s="175" customFormat="1" ht="22.5" customHeight="1" x14ac:dyDescent="0.25">
      <c r="A70" s="187"/>
      <c r="B70" s="188" t="s">
        <v>289</v>
      </c>
      <c r="C70" s="189"/>
      <c r="D70" s="190"/>
      <c r="E70" s="190"/>
      <c r="F70" s="191"/>
      <c r="G70" s="192"/>
      <c r="H70" s="192"/>
      <c r="I70" s="192"/>
      <c r="J70" s="192"/>
      <c r="K70" s="192"/>
      <c r="L70" s="192"/>
      <c r="M70" s="192"/>
      <c r="N70" s="193"/>
      <c r="O70" s="194"/>
      <c r="P70" s="194"/>
      <c r="Q70" s="194"/>
      <c r="R70" s="195"/>
      <c r="S70" s="196"/>
    </row>
    <row r="71" spans="1:19" s="175" customFormat="1" ht="63" customHeight="1" x14ac:dyDescent="0.25">
      <c r="A71" s="187">
        <v>39</v>
      </c>
      <c r="B71" s="197" t="s">
        <v>443</v>
      </c>
      <c r="C71" s="189" t="s">
        <v>14</v>
      </c>
      <c r="D71" s="190" t="s">
        <v>444</v>
      </c>
      <c r="E71" s="198" t="s">
        <v>423</v>
      </c>
      <c r="F71" s="191" t="s">
        <v>74</v>
      </c>
      <c r="G71" s="192">
        <v>13043.79</v>
      </c>
      <c r="H71" s="192">
        <v>517.86</v>
      </c>
      <c r="I71" s="192">
        <v>776.79</v>
      </c>
      <c r="J71" s="192">
        <v>0</v>
      </c>
      <c r="K71" s="192">
        <v>0</v>
      </c>
      <c r="L71" s="192">
        <v>0</v>
      </c>
      <c r="M71" s="192">
        <v>4142.8599999999997</v>
      </c>
      <c r="N71" s="199" t="s">
        <v>336</v>
      </c>
      <c r="O71" s="192">
        <v>0</v>
      </c>
      <c r="P71" s="192">
        <v>0</v>
      </c>
      <c r="Q71" s="192">
        <v>0</v>
      </c>
      <c r="R71" s="200">
        <f t="shared" ref="R71:R133" si="13">SUM(G71:Q71)</f>
        <v>18481.300000000003</v>
      </c>
      <c r="S71" s="196" t="s">
        <v>445</v>
      </c>
    </row>
    <row r="72" spans="1:19" s="175" customFormat="1" ht="31.5" customHeight="1" x14ac:dyDescent="0.25">
      <c r="A72" s="187">
        <v>40</v>
      </c>
      <c r="B72" s="197" t="s">
        <v>373</v>
      </c>
      <c r="C72" s="189" t="s">
        <v>26</v>
      </c>
      <c r="D72" s="190" t="s">
        <v>371</v>
      </c>
      <c r="E72" s="198" t="s">
        <v>423</v>
      </c>
      <c r="F72" s="191" t="s">
        <v>74</v>
      </c>
      <c r="G72" s="192">
        <v>2441</v>
      </c>
      <c r="H72" s="192">
        <v>250</v>
      </c>
      <c r="I72" s="192">
        <v>0</v>
      </c>
      <c r="J72" s="192">
        <v>1500</v>
      </c>
      <c r="K72" s="192">
        <v>35</v>
      </c>
      <c r="L72" s="192">
        <v>0</v>
      </c>
      <c r="M72" s="192">
        <v>1500</v>
      </c>
      <c r="N72" s="201" t="s">
        <v>336</v>
      </c>
      <c r="O72" s="202">
        <v>0</v>
      </c>
      <c r="P72" s="192">
        <v>0</v>
      </c>
      <c r="Q72" s="192">
        <v>0</v>
      </c>
      <c r="R72" s="195">
        <f t="shared" si="13"/>
        <v>5726</v>
      </c>
      <c r="S72" s="196"/>
    </row>
    <row r="73" spans="1:19" s="175" customFormat="1" ht="24.75" customHeight="1" x14ac:dyDescent="0.25">
      <c r="A73" s="187"/>
      <c r="B73" s="197"/>
      <c r="C73" s="189"/>
      <c r="D73" s="190"/>
      <c r="E73" s="190"/>
      <c r="F73" s="191"/>
      <c r="G73" s="192">
        <f>+G72</f>
        <v>2441</v>
      </c>
      <c r="H73" s="192">
        <f t="shared" ref="H73:R73" si="14">+H72</f>
        <v>250</v>
      </c>
      <c r="I73" s="192">
        <f t="shared" si="14"/>
        <v>0</v>
      </c>
      <c r="J73" s="192">
        <f t="shared" si="14"/>
        <v>1500</v>
      </c>
      <c r="K73" s="192">
        <f t="shared" si="14"/>
        <v>35</v>
      </c>
      <c r="L73" s="192">
        <f t="shared" si="14"/>
        <v>0</v>
      </c>
      <c r="M73" s="192">
        <f t="shared" si="14"/>
        <v>1500</v>
      </c>
      <c r="N73" s="192"/>
      <c r="O73" s="192">
        <f t="shared" si="14"/>
        <v>0</v>
      </c>
      <c r="P73" s="192">
        <f t="shared" si="14"/>
        <v>0</v>
      </c>
      <c r="Q73" s="192">
        <f t="shared" si="14"/>
        <v>0</v>
      </c>
      <c r="R73" s="192">
        <f t="shared" si="14"/>
        <v>5726</v>
      </c>
      <c r="S73" s="196"/>
    </row>
    <row r="74" spans="1:19" s="175" customFormat="1" ht="30.75" customHeight="1" x14ac:dyDescent="0.25">
      <c r="A74" s="187"/>
      <c r="B74" s="203" t="s">
        <v>322</v>
      </c>
      <c r="C74" s="203"/>
      <c r="D74" s="190"/>
      <c r="E74" s="190"/>
      <c r="F74" s="191"/>
      <c r="G74" s="192"/>
      <c r="H74" s="192"/>
      <c r="I74" s="192"/>
      <c r="J74" s="192"/>
      <c r="K74" s="192"/>
      <c r="L74" s="192"/>
      <c r="M74" s="192"/>
      <c r="N74" s="193"/>
      <c r="O74" s="194"/>
      <c r="P74" s="194"/>
      <c r="Q74" s="194"/>
      <c r="R74" s="195"/>
      <c r="S74" s="196"/>
    </row>
    <row r="75" spans="1:19" s="175" customFormat="1" ht="64.5" customHeight="1" x14ac:dyDescent="0.25">
      <c r="A75" s="187">
        <v>41</v>
      </c>
      <c r="B75" s="190" t="s">
        <v>416</v>
      </c>
      <c r="C75" s="189" t="s">
        <v>79</v>
      </c>
      <c r="D75" s="190" t="s">
        <v>417</v>
      </c>
      <c r="E75" s="204" t="s">
        <v>431</v>
      </c>
      <c r="F75" s="191" t="s">
        <v>74</v>
      </c>
      <c r="G75" s="192">
        <v>7000</v>
      </c>
      <c r="H75" s="192">
        <v>250</v>
      </c>
      <c r="I75" s="192">
        <v>375</v>
      </c>
      <c r="J75" s="192">
        <v>0</v>
      </c>
      <c r="K75" s="192">
        <v>0</v>
      </c>
      <c r="L75" s="192">
        <v>0</v>
      </c>
      <c r="M75" s="192">
        <v>3000</v>
      </c>
      <c r="N75" s="201" t="s">
        <v>336</v>
      </c>
      <c r="O75" s="202">
        <v>0</v>
      </c>
      <c r="P75" s="192">
        <v>0</v>
      </c>
      <c r="Q75" s="192">
        <v>0</v>
      </c>
      <c r="R75" s="195">
        <f t="shared" si="13"/>
        <v>10625</v>
      </c>
      <c r="S75" s="196"/>
    </row>
    <row r="76" spans="1:19" s="175" customFormat="1" ht="36.75" customHeight="1" x14ac:dyDescent="0.25">
      <c r="A76" s="187">
        <v>42</v>
      </c>
      <c r="B76" s="190" t="s">
        <v>290</v>
      </c>
      <c r="C76" s="189" t="s">
        <v>14</v>
      </c>
      <c r="D76" s="190" t="s">
        <v>273</v>
      </c>
      <c r="E76" s="204" t="s">
        <v>431</v>
      </c>
      <c r="F76" s="191" t="s">
        <v>74</v>
      </c>
      <c r="G76" s="192">
        <v>6297</v>
      </c>
      <c r="H76" s="192">
        <v>250</v>
      </c>
      <c r="I76" s="192">
        <v>375</v>
      </c>
      <c r="J76" s="192">
        <v>0</v>
      </c>
      <c r="K76" s="192">
        <v>0</v>
      </c>
      <c r="L76" s="192">
        <v>0</v>
      </c>
      <c r="M76" s="192">
        <v>2000</v>
      </c>
      <c r="N76" s="201" t="s">
        <v>336</v>
      </c>
      <c r="O76" s="202">
        <v>0</v>
      </c>
      <c r="P76" s="192">
        <v>0</v>
      </c>
      <c r="Q76" s="192">
        <v>0</v>
      </c>
      <c r="R76" s="195">
        <f t="shared" ref="R76" si="15">SUM(G76:Q76)</f>
        <v>8922</v>
      </c>
      <c r="S76" s="196"/>
    </row>
    <row r="77" spans="1:19" s="175" customFormat="1" ht="41.25" customHeight="1" x14ac:dyDescent="0.25">
      <c r="A77" s="187">
        <v>43</v>
      </c>
      <c r="B77" s="197" t="s">
        <v>366</v>
      </c>
      <c r="C77" s="189" t="s">
        <v>14</v>
      </c>
      <c r="D77" s="190" t="s">
        <v>274</v>
      </c>
      <c r="E77" s="204" t="s">
        <v>431</v>
      </c>
      <c r="F77" s="191" t="s">
        <v>74</v>
      </c>
      <c r="G77" s="192">
        <v>6297</v>
      </c>
      <c r="H77" s="192">
        <v>250</v>
      </c>
      <c r="I77" s="192">
        <v>375</v>
      </c>
      <c r="J77" s="192">
        <v>0</v>
      </c>
      <c r="K77" s="192">
        <v>0</v>
      </c>
      <c r="L77" s="192">
        <v>0</v>
      </c>
      <c r="M77" s="192">
        <v>2000</v>
      </c>
      <c r="N77" s="201" t="s">
        <v>336</v>
      </c>
      <c r="O77" s="202">
        <v>0</v>
      </c>
      <c r="P77" s="192">
        <v>0</v>
      </c>
      <c r="Q77" s="192">
        <v>0</v>
      </c>
      <c r="R77" s="195">
        <f t="shared" si="13"/>
        <v>8922</v>
      </c>
      <c r="S77" s="196"/>
    </row>
    <row r="78" spans="1:19" s="175" customFormat="1" ht="22.5" customHeight="1" x14ac:dyDescent="0.25">
      <c r="A78" s="187"/>
      <c r="B78" s="197"/>
      <c r="C78" s="189"/>
      <c r="D78" s="190"/>
      <c r="E78" s="190"/>
      <c r="F78" s="191"/>
      <c r="G78" s="192">
        <f t="shared" ref="G78:M78" si="16">SUM(G75:G77)</f>
        <v>19594</v>
      </c>
      <c r="H78" s="192">
        <f t="shared" si="16"/>
        <v>750</v>
      </c>
      <c r="I78" s="192">
        <f t="shared" si="16"/>
        <v>1125</v>
      </c>
      <c r="J78" s="192">
        <f t="shared" si="16"/>
        <v>0</v>
      </c>
      <c r="K78" s="192">
        <f t="shared" si="16"/>
        <v>0</v>
      </c>
      <c r="L78" s="192">
        <f t="shared" si="16"/>
        <v>0</v>
      </c>
      <c r="M78" s="192">
        <f t="shared" si="16"/>
        <v>7000</v>
      </c>
      <c r="N78" s="192"/>
      <c r="O78" s="192">
        <f>SUM(O75:O77)</f>
        <v>0</v>
      </c>
      <c r="P78" s="192">
        <f>SUM(P75:P77)</f>
        <v>0</v>
      </c>
      <c r="Q78" s="192">
        <f>SUM(Q75:Q77)</f>
        <v>0</v>
      </c>
      <c r="R78" s="192">
        <f>SUM(R75:R77)</f>
        <v>28469</v>
      </c>
      <c r="S78" s="196"/>
    </row>
    <row r="79" spans="1:19" s="175" customFormat="1" ht="29.25" customHeight="1" x14ac:dyDescent="0.25">
      <c r="A79" s="187"/>
      <c r="B79" s="203" t="s">
        <v>332</v>
      </c>
      <c r="C79" s="203"/>
      <c r="D79" s="190"/>
      <c r="E79" s="190"/>
      <c r="F79" s="191"/>
      <c r="G79" s="192"/>
      <c r="H79" s="192"/>
      <c r="I79" s="192"/>
      <c r="J79" s="192"/>
      <c r="K79" s="192"/>
      <c r="L79" s="192"/>
      <c r="M79" s="192"/>
      <c r="N79" s="193"/>
      <c r="O79" s="194"/>
      <c r="P79" s="194"/>
      <c r="Q79" s="194"/>
      <c r="R79" s="195"/>
      <c r="S79" s="196"/>
    </row>
    <row r="80" spans="1:19" s="175" customFormat="1" ht="32.25" customHeight="1" x14ac:dyDescent="0.25">
      <c r="A80" s="187">
        <v>44</v>
      </c>
      <c r="B80" s="189" t="s">
        <v>40</v>
      </c>
      <c r="C80" s="189" t="s">
        <v>79</v>
      </c>
      <c r="D80" s="190" t="s">
        <v>376</v>
      </c>
      <c r="E80" s="198" t="s">
        <v>432</v>
      </c>
      <c r="F80" s="191" t="s">
        <v>74</v>
      </c>
      <c r="G80" s="192">
        <v>7000</v>
      </c>
      <c r="H80" s="192">
        <v>250</v>
      </c>
      <c r="I80" s="192">
        <v>375</v>
      </c>
      <c r="J80" s="192">
        <v>0</v>
      </c>
      <c r="K80" s="192">
        <v>0</v>
      </c>
      <c r="L80" s="192">
        <v>0</v>
      </c>
      <c r="M80" s="192">
        <v>0</v>
      </c>
      <c r="N80" s="201" t="s">
        <v>336</v>
      </c>
      <c r="O80" s="202">
        <v>0</v>
      </c>
      <c r="P80" s="192">
        <v>0</v>
      </c>
      <c r="Q80" s="192">
        <v>0</v>
      </c>
      <c r="R80" s="195">
        <f t="shared" si="13"/>
        <v>7625</v>
      </c>
      <c r="S80" s="196"/>
    </row>
    <row r="81" spans="1:19" s="175" customFormat="1" ht="27.75" customHeight="1" x14ac:dyDescent="0.25">
      <c r="A81" s="187">
        <v>45</v>
      </c>
      <c r="B81" s="189" t="s">
        <v>377</v>
      </c>
      <c r="C81" s="189" t="s">
        <v>14</v>
      </c>
      <c r="D81" s="190" t="s">
        <v>273</v>
      </c>
      <c r="E81" s="198" t="s">
        <v>424</v>
      </c>
      <c r="F81" s="191" t="s">
        <v>74</v>
      </c>
      <c r="G81" s="192">
        <v>6297</v>
      </c>
      <c r="H81" s="192">
        <v>250</v>
      </c>
      <c r="I81" s="192">
        <v>375</v>
      </c>
      <c r="J81" s="192">
        <v>0</v>
      </c>
      <c r="K81" s="192">
        <v>0</v>
      </c>
      <c r="L81" s="192">
        <v>0</v>
      </c>
      <c r="M81" s="192">
        <v>2000</v>
      </c>
      <c r="N81" s="201" t="s">
        <v>336</v>
      </c>
      <c r="O81" s="202">
        <v>0</v>
      </c>
      <c r="P81" s="192">
        <v>0</v>
      </c>
      <c r="Q81" s="192">
        <v>0</v>
      </c>
      <c r="R81" s="195">
        <f t="shared" si="13"/>
        <v>8922</v>
      </c>
      <c r="S81" s="196"/>
    </row>
    <row r="82" spans="1:19" s="176" customFormat="1" ht="28.5" customHeight="1" x14ac:dyDescent="0.25">
      <c r="A82" s="187">
        <v>46</v>
      </c>
      <c r="B82" s="197" t="s">
        <v>246</v>
      </c>
      <c r="C82" s="189" t="s">
        <v>14</v>
      </c>
      <c r="D82" s="190" t="s">
        <v>274</v>
      </c>
      <c r="E82" s="198" t="s">
        <v>432</v>
      </c>
      <c r="F82" s="191" t="s">
        <v>74</v>
      </c>
      <c r="G82" s="192">
        <v>6297</v>
      </c>
      <c r="H82" s="192">
        <v>250</v>
      </c>
      <c r="I82" s="192">
        <v>375</v>
      </c>
      <c r="J82" s="192">
        <v>0</v>
      </c>
      <c r="K82" s="192">
        <v>0</v>
      </c>
      <c r="L82" s="192">
        <v>0</v>
      </c>
      <c r="M82" s="192">
        <v>2000</v>
      </c>
      <c r="N82" s="201" t="s">
        <v>336</v>
      </c>
      <c r="O82" s="202">
        <v>0</v>
      </c>
      <c r="P82" s="192">
        <v>0</v>
      </c>
      <c r="Q82" s="192">
        <v>0</v>
      </c>
      <c r="R82" s="195">
        <f t="shared" si="13"/>
        <v>8922</v>
      </c>
      <c r="S82" s="196"/>
    </row>
    <row r="83" spans="1:19" s="175" customFormat="1" ht="24" customHeight="1" x14ac:dyDescent="0.25">
      <c r="A83" s="187"/>
      <c r="B83" s="197"/>
      <c r="C83" s="189"/>
      <c r="D83" s="190"/>
      <c r="E83" s="190"/>
      <c r="F83" s="191"/>
      <c r="G83" s="192">
        <f>SUM(G80:G82)</f>
        <v>19594</v>
      </c>
      <c r="H83" s="192">
        <f t="shared" ref="H83:R83" si="17">SUM(H80:H82)</f>
        <v>750</v>
      </c>
      <c r="I83" s="192">
        <f t="shared" si="17"/>
        <v>1125</v>
      </c>
      <c r="J83" s="192">
        <f t="shared" si="17"/>
        <v>0</v>
      </c>
      <c r="K83" s="192">
        <f t="shared" si="17"/>
        <v>0</v>
      </c>
      <c r="L83" s="192">
        <f t="shared" si="17"/>
        <v>0</v>
      </c>
      <c r="M83" s="192">
        <f t="shared" si="17"/>
        <v>4000</v>
      </c>
      <c r="N83" s="192"/>
      <c r="O83" s="192">
        <f t="shared" si="17"/>
        <v>0</v>
      </c>
      <c r="P83" s="192">
        <f t="shared" si="17"/>
        <v>0</v>
      </c>
      <c r="Q83" s="192">
        <f t="shared" si="17"/>
        <v>0</v>
      </c>
      <c r="R83" s="192">
        <f t="shared" si="17"/>
        <v>25469</v>
      </c>
      <c r="S83" s="196"/>
    </row>
    <row r="84" spans="1:19" s="175" customFormat="1" ht="29.25" customHeight="1" x14ac:dyDescent="0.25">
      <c r="A84" s="187"/>
      <c r="B84" s="203" t="s">
        <v>323</v>
      </c>
      <c r="C84" s="203"/>
      <c r="D84" s="190"/>
      <c r="E84" s="190"/>
      <c r="F84" s="191"/>
      <c r="G84" s="192"/>
      <c r="H84" s="192"/>
      <c r="I84" s="192"/>
      <c r="J84" s="192"/>
      <c r="K84" s="192"/>
      <c r="L84" s="192"/>
      <c r="M84" s="192"/>
      <c r="N84" s="193"/>
      <c r="O84" s="194"/>
      <c r="P84" s="194"/>
      <c r="Q84" s="194"/>
      <c r="R84" s="195"/>
      <c r="S84" s="196"/>
    </row>
    <row r="85" spans="1:19" s="175" customFormat="1" ht="29.25" customHeight="1" x14ac:dyDescent="0.25">
      <c r="A85" s="187">
        <v>47</v>
      </c>
      <c r="B85" s="189" t="s">
        <v>358</v>
      </c>
      <c r="C85" s="189" t="s">
        <v>41</v>
      </c>
      <c r="D85" s="190" t="s">
        <v>307</v>
      </c>
      <c r="E85" s="198" t="s">
        <v>424</v>
      </c>
      <c r="F85" s="191" t="s">
        <v>74</v>
      </c>
      <c r="G85" s="192">
        <v>7000</v>
      </c>
      <c r="H85" s="192">
        <v>250</v>
      </c>
      <c r="I85" s="192">
        <v>0</v>
      </c>
      <c r="J85" s="192">
        <v>0</v>
      </c>
      <c r="K85" s="192">
        <v>0</v>
      </c>
      <c r="L85" s="192">
        <v>0</v>
      </c>
      <c r="M85" s="192">
        <v>3000</v>
      </c>
      <c r="N85" s="201" t="s">
        <v>336</v>
      </c>
      <c r="O85" s="202">
        <v>0</v>
      </c>
      <c r="P85" s="192">
        <v>0</v>
      </c>
      <c r="Q85" s="192">
        <v>0</v>
      </c>
      <c r="R85" s="195">
        <f t="shared" si="13"/>
        <v>10250</v>
      </c>
      <c r="S85" s="196"/>
    </row>
    <row r="86" spans="1:19" s="175" customFormat="1" ht="33.75" customHeight="1" x14ac:dyDescent="0.25">
      <c r="A86" s="187">
        <v>48</v>
      </c>
      <c r="B86" s="189" t="s">
        <v>394</v>
      </c>
      <c r="C86" s="189" t="s">
        <v>14</v>
      </c>
      <c r="D86" s="190" t="s">
        <v>273</v>
      </c>
      <c r="E86" s="198" t="s">
        <v>424</v>
      </c>
      <c r="F86" s="191" t="s">
        <v>74</v>
      </c>
      <c r="G86" s="192">
        <v>6297</v>
      </c>
      <c r="H86" s="192">
        <v>250</v>
      </c>
      <c r="I86" s="192">
        <v>375</v>
      </c>
      <c r="J86" s="192">
        <v>0</v>
      </c>
      <c r="K86" s="192">
        <v>0</v>
      </c>
      <c r="L86" s="192">
        <v>0</v>
      </c>
      <c r="M86" s="192">
        <v>2000</v>
      </c>
      <c r="N86" s="201" t="s">
        <v>336</v>
      </c>
      <c r="O86" s="202">
        <v>0</v>
      </c>
      <c r="P86" s="192">
        <v>0</v>
      </c>
      <c r="Q86" s="192">
        <v>0</v>
      </c>
      <c r="R86" s="195">
        <f t="shared" si="13"/>
        <v>8922</v>
      </c>
      <c r="S86" s="196"/>
    </row>
    <row r="87" spans="1:19" s="176" customFormat="1" ht="40.5" customHeight="1" x14ac:dyDescent="0.25">
      <c r="A87" s="187">
        <v>49</v>
      </c>
      <c r="B87" s="197" t="s">
        <v>382</v>
      </c>
      <c r="C87" s="189" t="s">
        <v>387</v>
      </c>
      <c r="D87" s="190" t="s">
        <v>274</v>
      </c>
      <c r="E87" s="198" t="s">
        <v>424</v>
      </c>
      <c r="F87" s="191" t="s">
        <v>74</v>
      </c>
      <c r="G87" s="192">
        <v>6297</v>
      </c>
      <c r="H87" s="192">
        <v>250</v>
      </c>
      <c r="I87" s="192">
        <v>375</v>
      </c>
      <c r="J87" s="192" t="s">
        <v>381</v>
      </c>
      <c r="K87" s="192" t="s">
        <v>381</v>
      </c>
      <c r="L87" s="192" t="s">
        <v>381</v>
      </c>
      <c r="M87" s="192">
        <v>2000</v>
      </c>
      <c r="N87" s="201" t="s">
        <v>336</v>
      </c>
      <c r="O87" s="202">
        <v>0</v>
      </c>
      <c r="P87" s="192" t="s">
        <v>381</v>
      </c>
      <c r="Q87" s="192">
        <v>0</v>
      </c>
      <c r="R87" s="195">
        <f t="shared" si="13"/>
        <v>8922</v>
      </c>
      <c r="S87" s="196"/>
    </row>
    <row r="88" spans="1:19" s="175" customFormat="1" ht="40.5" customHeight="1" x14ac:dyDescent="0.25">
      <c r="A88" s="187">
        <v>50</v>
      </c>
      <c r="B88" s="197" t="s">
        <v>291</v>
      </c>
      <c r="C88" s="189" t="s">
        <v>383</v>
      </c>
      <c r="D88" s="190" t="s">
        <v>271</v>
      </c>
      <c r="E88" s="198" t="s">
        <v>424</v>
      </c>
      <c r="F88" s="191" t="s">
        <v>74</v>
      </c>
      <c r="G88" s="192">
        <v>6297</v>
      </c>
      <c r="H88" s="192">
        <v>250</v>
      </c>
      <c r="I88" s="192">
        <v>375</v>
      </c>
      <c r="J88" s="192">
        <v>0</v>
      </c>
      <c r="K88" s="192">
        <v>0</v>
      </c>
      <c r="L88" s="192">
        <v>0</v>
      </c>
      <c r="M88" s="192">
        <v>2000</v>
      </c>
      <c r="N88" s="201" t="s">
        <v>336</v>
      </c>
      <c r="O88" s="202">
        <v>0</v>
      </c>
      <c r="P88" s="192">
        <v>0</v>
      </c>
      <c r="Q88" s="192">
        <v>0</v>
      </c>
      <c r="R88" s="195">
        <f t="shared" si="13"/>
        <v>8922</v>
      </c>
      <c r="S88" s="196"/>
    </row>
    <row r="89" spans="1:19" s="175" customFormat="1" ht="18.75" customHeight="1" x14ac:dyDescent="0.25">
      <c r="A89" s="187"/>
      <c r="B89" s="197"/>
      <c r="C89" s="189"/>
      <c r="D89" s="190"/>
      <c r="E89" s="190"/>
      <c r="F89" s="191"/>
      <c r="G89" s="192">
        <f>SUM(G85:G88)</f>
        <v>25891</v>
      </c>
      <c r="H89" s="192">
        <f t="shared" ref="H89:R89" si="18">SUM(H85:H88)</f>
        <v>1000</v>
      </c>
      <c r="I89" s="192">
        <f t="shared" si="18"/>
        <v>1125</v>
      </c>
      <c r="J89" s="192">
        <f t="shared" si="18"/>
        <v>0</v>
      </c>
      <c r="K89" s="192">
        <f t="shared" si="18"/>
        <v>0</v>
      </c>
      <c r="L89" s="192">
        <f t="shared" si="18"/>
        <v>0</v>
      </c>
      <c r="M89" s="192">
        <f t="shared" si="18"/>
        <v>9000</v>
      </c>
      <c r="N89" s="192"/>
      <c r="O89" s="192">
        <f t="shared" si="18"/>
        <v>0</v>
      </c>
      <c r="P89" s="192">
        <f t="shared" si="18"/>
        <v>0</v>
      </c>
      <c r="Q89" s="192">
        <f t="shared" si="18"/>
        <v>0</v>
      </c>
      <c r="R89" s="192">
        <f t="shared" si="18"/>
        <v>37016</v>
      </c>
      <c r="S89" s="196"/>
    </row>
    <row r="90" spans="1:19" s="175" customFormat="1" ht="23.25" customHeight="1" x14ac:dyDescent="0.25">
      <c r="A90" s="187"/>
      <c r="B90" s="203" t="s">
        <v>324</v>
      </c>
      <c r="C90" s="203"/>
      <c r="D90" s="190"/>
      <c r="E90" s="190"/>
      <c r="F90" s="191"/>
      <c r="G90" s="192"/>
      <c r="H90" s="192"/>
      <c r="I90" s="192"/>
      <c r="J90" s="192"/>
      <c r="K90" s="192"/>
      <c r="L90" s="192"/>
      <c r="M90" s="192"/>
      <c r="N90" s="193"/>
      <c r="O90" s="194"/>
      <c r="P90" s="194"/>
      <c r="Q90" s="194"/>
      <c r="R90" s="195"/>
      <c r="S90" s="196"/>
    </row>
    <row r="91" spans="1:19" s="176" customFormat="1" ht="36" customHeight="1" x14ac:dyDescent="0.25">
      <c r="A91" s="187">
        <v>51</v>
      </c>
      <c r="B91" s="197" t="s">
        <v>292</v>
      </c>
      <c r="C91" s="189" t="s">
        <v>41</v>
      </c>
      <c r="D91" s="190" t="s">
        <v>312</v>
      </c>
      <c r="E91" s="198" t="s">
        <v>424</v>
      </c>
      <c r="F91" s="191" t="s">
        <v>74</v>
      </c>
      <c r="G91" s="192">
        <v>7000</v>
      </c>
      <c r="H91" s="192">
        <v>250</v>
      </c>
      <c r="I91" s="192">
        <v>375</v>
      </c>
      <c r="J91" s="192">
        <v>0</v>
      </c>
      <c r="K91" s="192">
        <v>0</v>
      </c>
      <c r="L91" s="192">
        <v>0</v>
      </c>
      <c r="M91" s="192">
        <v>3000</v>
      </c>
      <c r="N91" s="201" t="s">
        <v>336</v>
      </c>
      <c r="O91" s="202">
        <v>0</v>
      </c>
      <c r="P91" s="192" t="s">
        <v>381</v>
      </c>
      <c r="Q91" s="192">
        <v>0</v>
      </c>
      <c r="R91" s="195">
        <f t="shared" si="13"/>
        <v>10625</v>
      </c>
      <c r="S91" s="196"/>
    </row>
    <row r="92" spans="1:19" s="176" customFormat="1" ht="36.75" customHeight="1" x14ac:dyDescent="0.25">
      <c r="A92" s="187">
        <v>52</v>
      </c>
      <c r="B92" s="190" t="s">
        <v>60</v>
      </c>
      <c r="C92" s="189" t="s">
        <v>14</v>
      </c>
      <c r="D92" s="190" t="s">
        <v>273</v>
      </c>
      <c r="E92" s="198" t="s">
        <v>425</v>
      </c>
      <c r="F92" s="191" t="s">
        <v>74</v>
      </c>
      <c r="G92" s="192">
        <v>6297</v>
      </c>
      <c r="H92" s="192">
        <v>250</v>
      </c>
      <c r="I92" s="192">
        <v>375</v>
      </c>
      <c r="J92" s="192">
        <v>0</v>
      </c>
      <c r="K92" s="192">
        <v>0</v>
      </c>
      <c r="L92" s="192">
        <v>0</v>
      </c>
      <c r="M92" s="192">
        <v>1800</v>
      </c>
      <c r="N92" s="201" t="s">
        <v>336</v>
      </c>
      <c r="O92" s="202">
        <v>0</v>
      </c>
      <c r="P92" s="192">
        <v>0</v>
      </c>
      <c r="Q92" s="192">
        <v>0</v>
      </c>
      <c r="R92" s="195">
        <f t="shared" si="13"/>
        <v>8722</v>
      </c>
      <c r="S92" s="196"/>
    </row>
    <row r="93" spans="1:19" s="176" customFormat="1" ht="42.75" customHeight="1" x14ac:dyDescent="0.25">
      <c r="A93" s="187">
        <v>53</v>
      </c>
      <c r="B93" s="197" t="s">
        <v>61</v>
      </c>
      <c r="C93" s="189" t="s">
        <v>14</v>
      </c>
      <c r="D93" s="190" t="s">
        <v>274</v>
      </c>
      <c r="E93" s="198" t="s">
        <v>424</v>
      </c>
      <c r="F93" s="191" t="s">
        <v>74</v>
      </c>
      <c r="G93" s="192">
        <v>6297</v>
      </c>
      <c r="H93" s="192">
        <v>250</v>
      </c>
      <c r="I93" s="192">
        <v>375</v>
      </c>
      <c r="J93" s="192">
        <v>0</v>
      </c>
      <c r="K93" s="192">
        <v>0</v>
      </c>
      <c r="L93" s="192">
        <v>0</v>
      </c>
      <c r="M93" s="192">
        <v>1800</v>
      </c>
      <c r="N93" s="201" t="s">
        <v>336</v>
      </c>
      <c r="O93" s="202">
        <v>0</v>
      </c>
      <c r="P93" s="192">
        <v>0</v>
      </c>
      <c r="Q93" s="192">
        <v>0</v>
      </c>
      <c r="R93" s="195">
        <f t="shared" si="13"/>
        <v>8722</v>
      </c>
      <c r="S93" s="196"/>
    </row>
    <row r="94" spans="1:19" s="176" customFormat="1" ht="27" customHeight="1" x14ac:dyDescent="0.25">
      <c r="A94" s="187"/>
      <c r="B94" s="197"/>
      <c r="C94" s="189"/>
      <c r="D94" s="190"/>
      <c r="E94" s="190"/>
      <c r="F94" s="191"/>
      <c r="G94" s="192">
        <f>SUM(G91:G93)</f>
        <v>19594</v>
      </c>
      <c r="H94" s="192">
        <f t="shared" ref="H94:R94" si="19">SUM(H91:H93)</f>
        <v>750</v>
      </c>
      <c r="I94" s="192">
        <f t="shared" si="19"/>
        <v>1125</v>
      </c>
      <c r="J94" s="192">
        <f t="shared" si="19"/>
        <v>0</v>
      </c>
      <c r="K94" s="192">
        <f t="shared" si="19"/>
        <v>0</v>
      </c>
      <c r="L94" s="192">
        <f t="shared" si="19"/>
        <v>0</v>
      </c>
      <c r="M94" s="192">
        <f t="shared" si="19"/>
        <v>6600</v>
      </c>
      <c r="N94" s="192"/>
      <c r="O94" s="192">
        <f t="shared" si="19"/>
        <v>0</v>
      </c>
      <c r="P94" s="192">
        <f t="shared" si="19"/>
        <v>0</v>
      </c>
      <c r="Q94" s="192">
        <f t="shared" si="19"/>
        <v>0</v>
      </c>
      <c r="R94" s="192">
        <f t="shared" si="19"/>
        <v>28069</v>
      </c>
      <c r="S94" s="196"/>
    </row>
    <row r="95" spans="1:19" s="176" customFormat="1" ht="33.75" customHeight="1" x14ac:dyDescent="0.25">
      <c r="A95" s="187"/>
      <c r="B95" s="203" t="s">
        <v>325</v>
      </c>
      <c r="C95" s="203"/>
      <c r="D95" s="190"/>
      <c r="E95" s="190"/>
      <c r="F95" s="191"/>
      <c r="G95" s="192"/>
      <c r="H95" s="192"/>
      <c r="I95" s="192"/>
      <c r="J95" s="192"/>
      <c r="K95" s="192"/>
      <c r="L95" s="192"/>
      <c r="M95" s="192"/>
      <c r="N95" s="193"/>
      <c r="O95" s="194"/>
      <c r="P95" s="194"/>
      <c r="Q95" s="194"/>
      <c r="R95" s="195"/>
      <c r="S95" s="196"/>
    </row>
    <row r="96" spans="1:19" s="176" customFormat="1" ht="29.25" customHeight="1" x14ac:dyDescent="0.25">
      <c r="A96" s="187">
        <v>54</v>
      </c>
      <c r="B96" s="189" t="s">
        <v>403</v>
      </c>
      <c r="C96" s="189" t="s">
        <v>41</v>
      </c>
      <c r="D96" s="190" t="s">
        <v>404</v>
      </c>
      <c r="E96" s="198" t="s">
        <v>433</v>
      </c>
      <c r="F96" s="191" t="s">
        <v>74</v>
      </c>
      <c r="G96" s="192">
        <v>7000</v>
      </c>
      <c r="H96" s="192">
        <v>250</v>
      </c>
      <c r="I96" s="192">
        <v>375</v>
      </c>
      <c r="J96" s="192">
        <v>0</v>
      </c>
      <c r="K96" s="192">
        <v>0</v>
      </c>
      <c r="L96" s="192">
        <v>0</v>
      </c>
      <c r="M96" s="192">
        <v>3000</v>
      </c>
      <c r="N96" s="204" t="s">
        <v>336</v>
      </c>
      <c r="O96" s="202">
        <v>0</v>
      </c>
      <c r="P96" s="192">
        <v>0</v>
      </c>
      <c r="Q96" s="192">
        <v>0</v>
      </c>
      <c r="R96" s="195">
        <f t="shared" si="13"/>
        <v>10625</v>
      </c>
      <c r="S96" s="196"/>
    </row>
    <row r="97" spans="1:19" s="175" customFormat="1" ht="32.25" customHeight="1" x14ac:dyDescent="0.25">
      <c r="A97" s="205" t="s">
        <v>449</v>
      </c>
      <c r="B97" s="197" t="s">
        <v>359</v>
      </c>
      <c r="C97" s="189" t="s">
        <v>14</v>
      </c>
      <c r="D97" s="190" t="s">
        <v>273</v>
      </c>
      <c r="E97" s="198" t="s">
        <v>425</v>
      </c>
      <c r="F97" s="191" t="s">
        <v>74</v>
      </c>
      <c r="G97" s="192">
        <v>6297</v>
      </c>
      <c r="H97" s="192">
        <v>250</v>
      </c>
      <c r="I97" s="192">
        <v>375</v>
      </c>
      <c r="J97" s="192">
        <v>0</v>
      </c>
      <c r="K97" s="192">
        <v>0</v>
      </c>
      <c r="L97" s="192">
        <v>0</v>
      </c>
      <c r="M97" s="192">
        <v>2000</v>
      </c>
      <c r="N97" s="193" t="s">
        <v>336</v>
      </c>
      <c r="O97" s="202">
        <v>0</v>
      </c>
      <c r="P97" s="192">
        <v>0</v>
      </c>
      <c r="Q97" s="192">
        <v>0</v>
      </c>
      <c r="R97" s="195">
        <f t="shared" si="13"/>
        <v>8922</v>
      </c>
      <c r="S97" s="196"/>
    </row>
    <row r="98" spans="1:19" s="175" customFormat="1" ht="33.75" customHeight="1" x14ac:dyDescent="0.25">
      <c r="A98" s="187">
        <v>56</v>
      </c>
      <c r="B98" s="197" t="s">
        <v>370</v>
      </c>
      <c r="C98" s="189" t="s">
        <v>14</v>
      </c>
      <c r="D98" s="190" t="s">
        <v>274</v>
      </c>
      <c r="E98" s="198" t="s">
        <v>425</v>
      </c>
      <c r="F98" s="191" t="s">
        <v>74</v>
      </c>
      <c r="G98" s="192">
        <v>6297</v>
      </c>
      <c r="H98" s="192">
        <v>250</v>
      </c>
      <c r="I98" s="192">
        <v>375</v>
      </c>
      <c r="J98" s="192">
        <v>0</v>
      </c>
      <c r="K98" s="192">
        <v>0</v>
      </c>
      <c r="L98" s="192">
        <v>0</v>
      </c>
      <c r="M98" s="192">
        <v>2000</v>
      </c>
      <c r="N98" s="201" t="s">
        <v>336</v>
      </c>
      <c r="O98" s="202">
        <v>0</v>
      </c>
      <c r="P98" s="192">
        <v>0</v>
      </c>
      <c r="Q98" s="192">
        <v>0</v>
      </c>
      <c r="R98" s="195">
        <f t="shared" si="13"/>
        <v>8922</v>
      </c>
      <c r="S98" s="196"/>
    </row>
    <row r="99" spans="1:19" s="175" customFormat="1" ht="24.75" customHeight="1" x14ac:dyDescent="0.25">
      <c r="A99" s="187"/>
      <c r="B99" s="197"/>
      <c r="C99" s="189"/>
      <c r="D99" s="190"/>
      <c r="E99" s="190"/>
      <c r="F99" s="191"/>
      <c r="G99" s="192">
        <f>SUM(G96:G98)</f>
        <v>19594</v>
      </c>
      <c r="H99" s="192">
        <f t="shared" ref="H99:R99" si="20">SUM(H96:H98)</f>
        <v>750</v>
      </c>
      <c r="I99" s="192">
        <f t="shared" si="20"/>
        <v>1125</v>
      </c>
      <c r="J99" s="192">
        <f t="shared" si="20"/>
        <v>0</v>
      </c>
      <c r="K99" s="192">
        <f t="shared" si="20"/>
        <v>0</v>
      </c>
      <c r="L99" s="192">
        <f t="shared" si="20"/>
        <v>0</v>
      </c>
      <c r="M99" s="192">
        <f t="shared" si="20"/>
        <v>7000</v>
      </c>
      <c r="N99" s="192"/>
      <c r="O99" s="192">
        <f t="shared" si="20"/>
        <v>0</v>
      </c>
      <c r="P99" s="192">
        <f t="shared" si="20"/>
        <v>0</v>
      </c>
      <c r="Q99" s="192">
        <f t="shared" si="20"/>
        <v>0</v>
      </c>
      <c r="R99" s="192">
        <f t="shared" si="20"/>
        <v>28469</v>
      </c>
      <c r="S99" s="196"/>
    </row>
    <row r="100" spans="1:19" s="175" customFormat="1" ht="31.5" customHeight="1" x14ac:dyDescent="0.25">
      <c r="A100" s="187"/>
      <c r="B100" s="203" t="s">
        <v>326</v>
      </c>
      <c r="C100" s="203"/>
      <c r="D100" s="190"/>
      <c r="E100" s="190"/>
      <c r="F100" s="191"/>
      <c r="G100" s="192"/>
      <c r="H100" s="192"/>
      <c r="I100" s="192"/>
      <c r="J100" s="192"/>
      <c r="K100" s="192"/>
      <c r="L100" s="192"/>
      <c r="M100" s="192"/>
      <c r="N100" s="193"/>
      <c r="O100" s="194"/>
      <c r="P100" s="194"/>
      <c r="Q100" s="194"/>
      <c r="R100" s="195"/>
      <c r="S100" s="196"/>
    </row>
    <row r="101" spans="1:19" s="176" customFormat="1" ht="42" customHeight="1" x14ac:dyDescent="0.25">
      <c r="A101" s="187">
        <v>57</v>
      </c>
      <c r="B101" s="197" t="s">
        <v>293</v>
      </c>
      <c r="C101" s="189" t="s">
        <v>41</v>
      </c>
      <c r="D101" s="190" t="s">
        <v>311</v>
      </c>
      <c r="E101" s="198" t="s">
        <v>426</v>
      </c>
      <c r="F101" s="191" t="s">
        <v>74</v>
      </c>
      <c r="G101" s="192">
        <v>7000</v>
      </c>
      <c r="H101" s="192">
        <v>250</v>
      </c>
      <c r="I101" s="192">
        <v>0</v>
      </c>
      <c r="J101" s="192">
        <v>0</v>
      </c>
      <c r="K101" s="192">
        <v>0</v>
      </c>
      <c r="L101" s="192">
        <v>0</v>
      </c>
      <c r="M101" s="192">
        <v>3000</v>
      </c>
      <c r="N101" s="201" t="s">
        <v>336</v>
      </c>
      <c r="O101" s="202">
        <v>0</v>
      </c>
      <c r="P101" s="192">
        <v>0</v>
      </c>
      <c r="Q101" s="192">
        <v>0</v>
      </c>
      <c r="R101" s="195">
        <f t="shared" si="13"/>
        <v>10250</v>
      </c>
      <c r="S101" s="196"/>
    </row>
    <row r="102" spans="1:19" s="176" customFormat="1" ht="42" customHeight="1" x14ac:dyDescent="0.25">
      <c r="A102" s="187">
        <v>58</v>
      </c>
      <c r="B102" s="197" t="s">
        <v>356</v>
      </c>
      <c r="C102" s="189" t="s">
        <v>14</v>
      </c>
      <c r="D102" s="190" t="s">
        <v>273</v>
      </c>
      <c r="E102" s="198" t="s">
        <v>434</v>
      </c>
      <c r="F102" s="191" t="s">
        <v>74</v>
      </c>
      <c r="G102" s="192">
        <v>6297</v>
      </c>
      <c r="H102" s="192">
        <v>250</v>
      </c>
      <c r="I102" s="192">
        <v>375</v>
      </c>
      <c r="J102" s="192">
        <v>0</v>
      </c>
      <c r="K102" s="192">
        <v>0</v>
      </c>
      <c r="L102" s="192">
        <v>0</v>
      </c>
      <c r="M102" s="192">
        <v>2000</v>
      </c>
      <c r="N102" s="201" t="s">
        <v>336</v>
      </c>
      <c r="O102" s="202">
        <v>0</v>
      </c>
      <c r="P102" s="192">
        <v>0</v>
      </c>
      <c r="Q102" s="192">
        <v>0</v>
      </c>
      <c r="R102" s="195">
        <f t="shared" si="13"/>
        <v>8922</v>
      </c>
      <c r="S102" s="196"/>
    </row>
    <row r="103" spans="1:19" s="176" customFormat="1" ht="42" customHeight="1" x14ac:dyDescent="0.25">
      <c r="A103" s="187">
        <v>59</v>
      </c>
      <c r="B103" s="197" t="s">
        <v>114</v>
      </c>
      <c r="C103" s="189" t="s">
        <v>14</v>
      </c>
      <c r="D103" s="190" t="s">
        <v>274</v>
      </c>
      <c r="E103" s="198" t="s">
        <v>435</v>
      </c>
      <c r="F103" s="191" t="s">
        <v>74</v>
      </c>
      <c r="G103" s="192">
        <v>6297</v>
      </c>
      <c r="H103" s="192">
        <v>250</v>
      </c>
      <c r="I103" s="192">
        <v>375</v>
      </c>
      <c r="J103" s="192">
        <v>0</v>
      </c>
      <c r="K103" s="192">
        <v>0</v>
      </c>
      <c r="L103" s="192">
        <v>0</v>
      </c>
      <c r="M103" s="192">
        <v>1800</v>
      </c>
      <c r="N103" s="201" t="s">
        <v>336</v>
      </c>
      <c r="O103" s="202">
        <v>0</v>
      </c>
      <c r="P103" s="192">
        <v>0</v>
      </c>
      <c r="Q103" s="192">
        <v>0</v>
      </c>
      <c r="R103" s="195">
        <f t="shared" si="13"/>
        <v>8722</v>
      </c>
      <c r="S103" s="196"/>
    </row>
    <row r="104" spans="1:19" s="175" customFormat="1" ht="42" customHeight="1" x14ac:dyDescent="0.25">
      <c r="A104" s="187">
        <v>60</v>
      </c>
      <c r="B104" s="197" t="s">
        <v>294</v>
      </c>
      <c r="C104" s="189" t="s">
        <v>14</v>
      </c>
      <c r="D104" s="190" t="s">
        <v>271</v>
      </c>
      <c r="E104" s="198" t="s">
        <v>425</v>
      </c>
      <c r="F104" s="191" t="s">
        <v>74</v>
      </c>
      <c r="G104" s="192">
        <v>6297</v>
      </c>
      <c r="H104" s="192">
        <v>250</v>
      </c>
      <c r="I104" s="192">
        <v>375</v>
      </c>
      <c r="J104" s="192">
        <v>0</v>
      </c>
      <c r="K104" s="192">
        <v>0</v>
      </c>
      <c r="L104" s="192">
        <v>0</v>
      </c>
      <c r="M104" s="192">
        <v>2000</v>
      </c>
      <c r="N104" s="201" t="s">
        <v>336</v>
      </c>
      <c r="O104" s="202">
        <v>0</v>
      </c>
      <c r="P104" s="192">
        <v>0</v>
      </c>
      <c r="Q104" s="192">
        <v>0</v>
      </c>
      <c r="R104" s="195">
        <f t="shared" si="13"/>
        <v>8922</v>
      </c>
      <c r="S104" s="196"/>
    </row>
    <row r="105" spans="1:19" s="175" customFormat="1" ht="22.5" customHeight="1" x14ac:dyDescent="0.25">
      <c r="A105" s="187"/>
      <c r="B105" s="197"/>
      <c r="C105" s="189"/>
      <c r="D105" s="190"/>
      <c r="E105" s="190"/>
      <c r="F105" s="191"/>
      <c r="G105" s="192">
        <f>SUM(G101:G104)</f>
        <v>25891</v>
      </c>
      <c r="H105" s="192">
        <f t="shared" ref="H105:R105" si="21">SUM(H101:H104)</f>
        <v>1000</v>
      </c>
      <c r="I105" s="192">
        <f t="shared" si="21"/>
        <v>1125</v>
      </c>
      <c r="J105" s="192">
        <f t="shared" si="21"/>
        <v>0</v>
      </c>
      <c r="K105" s="192">
        <f t="shared" si="21"/>
        <v>0</v>
      </c>
      <c r="L105" s="192">
        <f t="shared" si="21"/>
        <v>0</v>
      </c>
      <c r="M105" s="192">
        <f t="shared" si="21"/>
        <v>8800</v>
      </c>
      <c r="N105" s="192"/>
      <c r="O105" s="192">
        <f t="shared" si="21"/>
        <v>0</v>
      </c>
      <c r="P105" s="192">
        <f t="shared" si="21"/>
        <v>0</v>
      </c>
      <c r="Q105" s="192">
        <f t="shared" si="21"/>
        <v>0</v>
      </c>
      <c r="R105" s="192">
        <f t="shared" si="21"/>
        <v>36816</v>
      </c>
      <c r="S105" s="196"/>
    </row>
    <row r="106" spans="1:19" s="175" customFormat="1" ht="42" customHeight="1" x14ac:dyDescent="0.25">
      <c r="A106" s="187"/>
      <c r="B106" s="203" t="s">
        <v>327</v>
      </c>
      <c r="C106" s="203"/>
      <c r="D106" s="190"/>
      <c r="E106" s="190"/>
      <c r="F106" s="191"/>
      <c r="G106" s="192"/>
      <c r="H106" s="192"/>
      <c r="I106" s="192"/>
      <c r="J106" s="192"/>
      <c r="K106" s="192"/>
      <c r="L106" s="192"/>
      <c r="M106" s="192"/>
      <c r="N106" s="193"/>
      <c r="O106" s="194"/>
      <c r="P106" s="194"/>
      <c r="Q106" s="194"/>
      <c r="R106" s="195"/>
      <c r="S106" s="196"/>
    </row>
    <row r="107" spans="1:19" s="175" customFormat="1" ht="31.5" customHeight="1" x14ac:dyDescent="0.25">
      <c r="A107" s="187">
        <v>61</v>
      </c>
      <c r="B107" s="206" t="s">
        <v>408</v>
      </c>
      <c r="C107" s="189" t="s">
        <v>41</v>
      </c>
      <c r="D107" s="190" t="s">
        <v>409</v>
      </c>
      <c r="E107" s="198" t="s">
        <v>436</v>
      </c>
      <c r="F107" s="191" t="s">
        <v>74</v>
      </c>
      <c r="G107" s="192">
        <v>7000</v>
      </c>
      <c r="H107" s="192">
        <v>250</v>
      </c>
      <c r="I107" s="192">
        <v>0</v>
      </c>
      <c r="J107" s="192">
        <v>0</v>
      </c>
      <c r="K107" s="192">
        <v>0</v>
      </c>
      <c r="L107" s="192">
        <v>0</v>
      </c>
      <c r="M107" s="192">
        <v>3000</v>
      </c>
      <c r="N107" s="193" t="s">
        <v>336</v>
      </c>
      <c r="O107" s="192">
        <v>0</v>
      </c>
      <c r="P107" s="192">
        <v>0</v>
      </c>
      <c r="Q107" s="192">
        <v>0</v>
      </c>
      <c r="R107" s="195">
        <f t="shared" si="13"/>
        <v>10250</v>
      </c>
      <c r="S107" s="196"/>
    </row>
    <row r="108" spans="1:19" s="175" customFormat="1" ht="37.5" customHeight="1" x14ac:dyDescent="0.25">
      <c r="A108" s="187">
        <v>62</v>
      </c>
      <c r="B108" s="206" t="s">
        <v>413</v>
      </c>
      <c r="C108" s="189" t="s">
        <v>414</v>
      </c>
      <c r="D108" s="190" t="s">
        <v>273</v>
      </c>
      <c r="E108" s="198" t="s">
        <v>424</v>
      </c>
      <c r="F108" s="191" t="s">
        <v>74</v>
      </c>
      <c r="G108" s="192">
        <v>6297</v>
      </c>
      <c r="H108" s="192">
        <v>250</v>
      </c>
      <c r="I108" s="192">
        <v>375</v>
      </c>
      <c r="J108" s="192">
        <v>0</v>
      </c>
      <c r="K108" s="192">
        <v>0</v>
      </c>
      <c r="L108" s="192">
        <v>0</v>
      </c>
      <c r="M108" s="192">
        <v>0</v>
      </c>
      <c r="N108" s="193" t="s">
        <v>336</v>
      </c>
      <c r="O108" s="192">
        <v>0</v>
      </c>
      <c r="P108" s="192">
        <v>0</v>
      </c>
      <c r="Q108" s="192">
        <v>0</v>
      </c>
      <c r="R108" s="195">
        <f t="shared" si="13"/>
        <v>6922</v>
      </c>
      <c r="S108" s="196"/>
    </row>
    <row r="109" spans="1:19" s="176" customFormat="1" ht="27" customHeight="1" x14ac:dyDescent="0.25">
      <c r="A109" s="187">
        <v>63</v>
      </c>
      <c r="B109" s="190" t="s">
        <v>295</v>
      </c>
      <c r="C109" s="189" t="s">
        <v>14</v>
      </c>
      <c r="D109" s="190" t="s">
        <v>274</v>
      </c>
      <c r="E109" s="198" t="s">
        <v>424</v>
      </c>
      <c r="F109" s="191" t="s">
        <v>74</v>
      </c>
      <c r="G109" s="192">
        <v>6297</v>
      </c>
      <c r="H109" s="192">
        <v>250</v>
      </c>
      <c r="I109" s="192">
        <v>375</v>
      </c>
      <c r="J109" s="192">
        <v>0</v>
      </c>
      <c r="K109" s="192">
        <v>0</v>
      </c>
      <c r="L109" s="192">
        <v>0</v>
      </c>
      <c r="M109" s="192">
        <v>1800</v>
      </c>
      <c r="N109" s="201" t="s">
        <v>336</v>
      </c>
      <c r="O109" s="202">
        <v>0</v>
      </c>
      <c r="P109" s="192">
        <v>0</v>
      </c>
      <c r="Q109" s="192">
        <v>0</v>
      </c>
      <c r="R109" s="195">
        <f t="shared" si="13"/>
        <v>8722</v>
      </c>
      <c r="S109" s="196"/>
    </row>
    <row r="110" spans="1:19" s="176" customFormat="1" ht="34.5" customHeight="1" x14ac:dyDescent="0.25">
      <c r="A110" s="187">
        <v>64</v>
      </c>
      <c r="B110" s="190" t="s">
        <v>296</v>
      </c>
      <c r="C110" s="189" t="s">
        <v>45</v>
      </c>
      <c r="D110" s="190" t="s">
        <v>112</v>
      </c>
      <c r="E110" s="198" t="s">
        <v>424</v>
      </c>
      <c r="F110" s="191" t="s">
        <v>74</v>
      </c>
      <c r="G110" s="192">
        <v>2281</v>
      </c>
      <c r="H110" s="192">
        <v>250</v>
      </c>
      <c r="I110" s="192">
        <v>0</v>
      </c>
      <c r="J110" s="192">
        <v>0</v>
      </c>
      <c r="K110" s="192">
        <v>50</v>
      </c>
      <c r="L110" s="192">
        <v>0</v>
      </c>
      <c r="M110" s="192">
        <v>1000</v>
      </c>
      <c r="N110" s="201" t="s">
        <v>336</v>
      </c>
      <c r="O110" s="202">
        <v>0</v>
      </c>
      <c r="P110" s="192">
        <v>0</v>
      </c>
      <c r="Q110" s="192">
        <v>0</v>
      </c>
      <c r="R110" s="195">
        <f t="shared" si="13"/>
        <v>3581</v>
      </c>
      <c r="S110" s="196"/>
    </row>
    <row r="111" spans="1:19" s="176" customFormat="1" ht="34.5" customHeight="1" x14ac:dyDescent="0.25">
      <c r="A111" s="187">
        <v>65</v>
      </c>
      <c r="B111" s="190" t="s">
        <v>340</v>
      </c>
      <c r="C111" s="189" t="s">
        <v>45</v>
      </c>
      <c r="D111" s="190" t="s">
        <v>90</v>
      </c>
      <c r="E111" s="198" t="s">
        <v>424</v>
      </c>
      <c r="F111" s="191" t="s">
        <v>74</v>
      </c>
      <c r="G111" s="192">
        <v>2281</v>
      </c>
      <c r="H111" s="192">
        <v>250</v>
      </c>
      <c r="I111" s="192">
        <v>0</v>
      </c>
      <c r="J111" s="192">
        <v>0</v>
      </c>
      <c r="K111" s="192">
        <v>50</v>
      </c>
      <c r="L111" s="192">
        <v>0</v>
      </c>
      <c r="M111" s="192">
        <v>1000</v>
      </c>
      <c r="N111" s="201" t="s">
        <v>336</v>
      </c>
      <c r="O111" s="202">
        <v>0</v>
      </c>
      <c r="P111" s="192">
        <v>0</v>
      </c>
      <c r="Q111" s="192">
        <v>0</v>
      </c>
      <c r="R111" s="195">
        <f t="shared" si="13"/>
        <v>3581</v>
      </c>
      <c r="S111" s="196"/>
    </row>
    <row r="112" spans="1:19" s="175" customFormat="1" ht="31.5" customHeight="1" x14ac:dyDescent="0.25">
      <c r="A112" s="187">
        <v>66</v>
      </c>
      <c r="B112" s="190" t="s">
        <v>321</v>
      </c>
      <c r="C112" s="189" t="s">
        <v>14</v>
      </c>
      <c r="D112" s="190" t="s">
        <v>271</v>
      </c>
      <c r="E112" s="198" t="s">
        <v>424</v>
      </c>
      <c r="F112" s="191" t="s">
        <v>74</v>
      </c>
      <c r="G112" s="192">
        <v>6297</v>
      </c>
      <c r="H112" s="192">
        <v>250</v>
      </c>
      <c r="I112" s="192">
        <v>375</v>
      </c>
      <c r="J112" s="192">
        <v>0</v>
      </c>
      <c r="K112" s="192">
        <v>0</v>
      </c>
      <c r="L112" s="192">
        <v>0</v>
      </c>
      <c r="M112" s="192">
        <v>2000</v>
      </c>
      <c r="N112" s="201" t="s">
        <v>336</v>
      </c>
      <c r="O112" s="202">
        <v>0</v>
      </c>
      <c r="P112" s="192">
        <v>0</v>
      </c>
      <c r="Q112" s="192">
        <v>0</v>
      </c>
      <c r="R112" s="195">
        <f t="shared" si="13"/>
        <v>8922</v>
      </c>
      <c r="S112" s="196"/>
    </row>
    <row r="113" spans="1:14031" s="175" customFormat="1" ht="16.5" customHeight="1" x14ac:dyDescent="0.25">
      <c r="A113" s="187"/>
      <c r="B113" s="197"/>
      <c r="C113" s="189"/>
      <c r="D113" s="190"/>
      <c r="E113" s="190"/>
      <c r="F113" s="191"/>
      <c r="G113" s="192">
        <f>SUM(G107:G112)</f>
        <v>30453</v>
      </c>
      <c r="H113" s="192">
        <f t="shared" ref="H113:R113" si="22">SUM(H107:H112)</f>
        <v>1500</v>
      </c>
      <c r="I113" s="192">
        <f t="shared" si="22"/>
        <v>1125</v>
      </c>
      <c r="J113" s="192">
        <f t="shared" si="22"/>
        <v>0</v>
      </c>
      <c r="K113" s="192">
        <f t="shared" si="22"/>
        <v>100</v>
      </c>
      <c r="L113" s="192">
        <f t="shared" si="22"/>
        <v>0</v>
      </c>
      <c r="M113" s="192">
        <f t="shared" si="22"/>
        <v>8800</v>
      </c>
      <c r="N113" s="192"/>
      <c r="O113" s="192">
        <f t="shared" si="22"/>
        <v>0</v>
      </c>
      <c r="P113" s="192">
        <f t="shared" si="22"/>
        <v>0</v>
      </c>
      <c r="Q113" s="192">
        <f t="shared" si="22"/>
        <v>0</v>
      </c>
      <c r="R113" s="192">
        <f t="shared" si="22"/>
        <v>41978</v>
      </c>
      <c r="S113" s="196"/>
    </row>
    <row r="114" spans="1:14031" s="175" customFormat="1" ht="24" customHeight="1" x14ac:dyDescent="0.25">
      <c r="A114" s="187"/>
      <c r="B114" s="203" t="s">
        <v>328</v>
      </c>
      <c r="C114" s="203"/>
      <c r="D114" s="190"/>
      <c r="E114" s="190"/>
      <c r="F114" s="191"/>
      <c r="G114" s="192"/>
      <c r="H114" s="192"/>
      <c r="I114" s="192"/>
      <c r="J114" s="192"/>
      <c r="K114" s="192"/>
      <c r="L114" s="192"/>
      <c r="M114" s="192"/>
      <c r="N114" s="193"/>
      <c r="O114" s="194"/>
      <c r="P114" s="194"/>
      <c r="Q114" s="194"/>
      <c r="R114" s="195"/>
      <c r="S114" s="196"/>
    </row>
    <row r="115" spans="1:14031" s="175" customFormat="1" ht="42" customHeight="1" x14ac:dyDescent="0.25">
      <c r="A115" s="187">
        <v>67</v>
      </c>
      <c r="B115" s="189" t="s">
        <v>398</v>
      </c>
      <c r="C115" s="189" t="s">
        <v>41</v>
      </c>
      <c r="D115" s="190" t="s">
        <v>399</v>
      </c>
      <c r="E115" s="198" t="s">
        <v>437</v>
      </c>
      <c r="F115" s="191" t="s">
        <v>74</v>
      </c>
      <c r="G115" s="192">
        <v>7000</v>
      </c>
      <c r="H115" s="192">
        <v>250</v>
      </c>
      <c r="I115" s="192">
        <v>375</v>
      </c>
      <c r="J115" s="192">
        <v>0</v>
      </c>
      <c r="K115" s="192">
        <v>0</v>
      </c>
      <c r="L115" s="192">
        <v>0</v>
      </c>
      <c r="M115" s="192">
        <v>3000</v>
      </c>
      <c r="N115" s="201" t="s">
        <v>336</v>
      </c>
      <c r="O115" s="202">
        <v>0</v>
      </c>
      <c r="P115" s="194">
        <v>0</v>
      </c>
      <c r="Q115" s="194">
        <v>0</v>
      </c>
      <c r="R115" s="195">
        <f t="shared" si="13"/>
        <v>10625</v>
      </c>
      <c r="S115" s="196"/>
    </row>
    <row r="116" spans="1:14031" s="175" customFormat="1" ht="42" customHeight="1" x14ac:dyDescent="0.25">
      <c r="A116" s="187">
        <v>68</v>
      </c>
      <c r="B116" s="197" t="s">
        <v>348</v>
      </c>
      <c r="C116" s="189" t="s">
        <v>14</v>
      </c>
      <c r="D116" s="190" t="s">
        <v>273</v>
      </c>
      <c r="E116" s="198" t="s">
        <v>437</v>
      </c>
      <c r="F116" s="191" t="s">
        <v>74</v>
      </c>
      <c r="G116" s="192">
        <v>6297</v>
      </c>
      <c r="H116" s="192">
        <v>250</v>
      </c>
      <c r="I116" s="192">
        <v>375</v>
      </c>
      <c r="J116" s="192">
        <v>0</v>
      </c>
      <c r="K116" s="192">
        <v>0</v>
      </c>
      <c r="L116" s="192">
        <v>0</v>
      </c>
      <c r="M116" s="192">
        <v>2000</v>
      </c>
      <c r="N116" s="201" t="s">
        <v>336</v>
      </c>
      <c r="O116" s="202">
        <v>0</v>
      </c>
      <c r="P116" s="192">
        <v>0</v>
      </c>
      <c r="Q116" s="192">
        <v>0</v>
      </c>
      <c r="R116" s="195">
        <f t="shared" si="13"/>
        <v>8922</v>
      </c>
      <c r="S116" s="196"/>
    </row>
    <row r="117" spans="1:14031" s="175" customFormat="1" ht="42" customHeight="1" x14ac:dyDescent="0.25">
      <c r="A117" s="187">
        <v>69</v>
      </c>
      <c r="B117" s="197" t="s">
        <v>297</v>
      </c>
      <c r="C117" s="189" t="s">
        <v>14</v>
      </c>
      <c r="D117" s="190" t="s">
        <v>274</v>
      </c>
      <c r="E117" s="198" t="s">
        <v>437</v>
      </c>
      <c r="F117" s="191" t="s">
        <v>74</v>
      </c>
      <c r="G117" s="192">
        <v>6297</v>
      </c>
      <c r="H117" s="192">
        <v>250</v>
      </c>
      <c r="I117" s="192">
        <v>375</v>
      </c>
      <c r="J117" s="192">
        <v>0</v>
      </c>
      <c r="K117" s="192">
        <v>0</v>
      </c>
      <c r="L117" s="192">
        <v>0</v>
      </c>
      <c r="M117" s="192">
        <v>2000</v>
      </c>
      <c r="N117" s="201" t="s">
        <v>336</v>
      </c>
      <c r="O117" s="202">
        <v>0</v>
      </c>
      <c r="P117" s="192">
        <v>0</v>
      </c>
      <c r="Q117" s="192">
        <v>0</v>
      </c>
      <c r="R117" s="195">
        <f t="shared" si="13"/>
        <v>8922</v>
      </c>
      <c r="S117" s="196"/>
    </row>
    <row r="118" spans="1:14031" s="175" customFormat="1" ht="19.5" customHeight="1" x14ac:dyDescent="0.25">
      <c r="A118" s="187"/>
      <c r="B118" s="197"/>
      <c r="C118" s="189"/>
      <c r="D118" s="190"/>
      <c r="E118" s="190"/>
      <c r="F118" s="191"/>
      <c r="G118" s="192">
        <f>SUM(G115:G117)</f>
        <v>19594</v>
      </c>
      <c r="H118" s="192">
        <f t="shared" ref="H118:R118" si="23">SUM(H115:H117)</f>
        <v>750</v>
      </c>
      <c r="I118" s="192">
        <f t="shared" si="23"/>
        <v>1125</v>
      </c>
      <c r="J118" s="192">
        <f t="shared" si="23"/>
        <v>0</v>
      </c>
      <c r="K118" s="192">
        <f t="shared" si="23"/>
        <v>0</v>
      </c>
      <c r="L118" s="192">
        <f t="shared" si="23"/>
        <v>0</v>
      </c>
      <c r="M118" s="192">
        <f t="shared" si="23"/>
        <v>7000</v>
      </c>
      <c r="N118" s="192"/>
      <c r="O118" s="192">
        <f t="shared" si="23"/>
        <v>0</v>
      </c>
      <c r="P118" s="192">
        <f t="shared" si="23"/>
        <v>0</v>
      </c>
      <c r="Q118" s="192">
        <f t="shared" si="23"/>
        <v>0</v>
      </c>
      <c r="R118" s="192">
        <f t="shared" si="23"/>
        <v>28469</v>
      </c>
      <c r="S118" s="196"/>
    </row>
    <row r="119" spans="1:14031" s="175" customFormat="1" ht="22.5" customHeight="1" x14ac:dyDescent="0.25">
      <c r="A119" s="187"/>
      <c r="B119" s="203" t="s">
        <v>329</v>
      </c>
      <c r="C119" s="203"/>
      <c r="D119" s="190"/>
      <c r="E119" s="190"/>
      <c r="F119" s="191"/>
      <c r="G119" s="192"/>
      <c r="H119" s="192"/>
      <c r="I119" s="192"/>
      <c r="J119" s="192"/>
      <c r="K119" s="192"/>
      <c r="L119" s="192"/>
      <c r="M119" s="192"/>
      <c r="N119" s="193"/>
      <c r="O119" s="194"/>
      <c r="P119" s="194"/>
      <c r="Q119" s="194"/>
      <c r="R119" s="195"/>
      <c r="S119" s="196"/>
    </row>
    <row r="120" spans="1:14031" s="175" customFormat="1" ht="27" customHeight="1" x14ac:dyDescent="0.25">
      <c r="A120" s="187">
        <v>70</v>
      </c>
      <c r="B120" s="189" t="s">
        <v>313</v>
      </c>
      <c r="C120" s="189" t="s">
        <v>41</v>
      </c>
      <c r="D120" s="190" t="s">
        <v>314</v>
      </c>
      <c r="E120" s="198" t="s">
        <v>428</v>
      </c>
      <c r="F120" s="191" t="s">
        <v>74</v>
      </c>
      <c r="G120" s="192">
        <v>7000</v>
      </c>
      <c r="H120" s="192">
        <v>250</v>
      </c>
      <c r="I120" s="192">
        <v>375</v>
      </c>
      <c r="J120" s="192">
        <v>0</v>
      </c>
      <c r="K120" s="192">
        <v>0</v>
      </c>
      <c r="L120" s="192">
        <v>0</v>
      </c>
      <c r="M120" s="192">
        <v>0</v>
      </c>
      <c r="N120" s="201" t="s">
        <v>336</v>
      </c>
      <c r="O120" s="202">
        <v>0</v>
      </c>
      <c r="P120" s="192">
        <v>0</v>
      </c>
      <c r="Q120" s="192">
        <v>0</v>
      </c>
      <c r="R120" s="195">
        <f t="shared" si="13"/>
        <v>7625</v>
      </c>
      <c r="S120" s="196"/>
    </row>
    <row r="121" spans="1:14031" s="176" customFormat="1" ht="30" customHeight="1" x14ac:dyDescent="0.25">
      <c r="A121" s="187">
        <v>71</v>
      </c>
      <c r="B121" s="197" t="s">
        <v>305</v>
      </c>
      <c r="C121" s="189" t="s">
        <v>14</v>
      </c>
      <c r="D121" s="190" t="s">
        <v>274</v>
      </c>
      <c r="E121" s="198" t="s">
        <v>438</v>
      </c>
      <c r="F121" s="191" t="s">
        <v>74</v>
      </c>
      <c r="G121" s="192">
        <v>6297</v>
      </c>
      <c r="H121" s="192">
        <v>250</v>
      </c>
      <c r="I121" s="192">
        <v>375</v>
      </c>
      <c r="J121" s="192">
        <v>0</v>
      </c>
      <c r="K121" s="192">
        <v>0</v>
      </c>
      <c r="L121" s="192">
        <v>0</v>
      </c>
      <c r="M121" s="192">
        <v>1800</v>
      </c>
      <c r="N121" s="201" t="s">
        <v>336</v>
      </c>
      <c r="O121" s="202">
        <v>0</v>
      </c>
      <c r="P121" s="192">
        <v>0</v>
      </c>
      <c r="Q121" s="192">
        <v>0</v>
      </c>
      <c r="R121" s="195">
        <f t="shared" si="13"/>
        <v>8722</v>
      </c>
      <c r="S121" s="196"/>
    </row>
    <row r="122" spans="1:14031" s="176" customFormat="1" ht="42" customHeight="1" x14ac:dyDescent="0.25">
      <c r="A122" s="187">
        <v>72</v>
      </c>
      <c r="B122" s="197" t="s">
        <v>301</v>
      </c>
      <c r="C122" s="197" t="s">
        <v>14</v>
      </c>
      <c r="D122" s="197" t="s">
        <v>302</v>
      </c>
      <c r="E122" s="207" t="s">
        <v>425</v>
      </c>
      <c r="F122" s="205" t="s">
        <v>74</v>
      </c>
      <c r="G122" s="208">
        <v>6297</v>
      </c>
      <c r="H122" s="208">
        <v>250</v>
      </c>
      <c r="I122" s="208">
        <v>375</v>
      </c>
      <c r="J122" s="208">
        <v>0</v>
      </c>
      <c r="K122" s="208">
        <v>0</v>
      </c>
      <c r="L122" s="208">
        <v>0</v>
      </c>
      <c r="M122" s="208">
        <v>2000</v>
      </c>
      <c r="N122" s="201" t="s">
        <v>336</v>
      </c>
      <c r="O122" s="202">
        <v>0</v>
      </c>
      <c r="P122" s="208">
        <v>0</v>
      </c>
      <c r="Q122" s="208">
        <v>0</v>
      </c>
      <c r="R122" s="195">
        <f t="shared" si="13"/>
        <v>8922</v>
      </c>
      <c r="S122" s="196"/>
      <c r="T122" s="179"/>
      <c r="U122" s="179"/>
      <c r="V122" s="179"/>
      <c r="W122" s="179"/>
      <c r="X122" s="179"/>
      <c r="Y122" s="179"/>
      <c r="Z122" s="179"/>
      <c r="AA122" s="179"/>
      <c r="AB122" s="179"/>
      <c r="AC122" s="179"/>
      <c r="AD122" s="179"/>
      <c r="AE122" s="179"/>
      <c r="AF122" s="179"/>
      <c r="AG122" s="179"/>
      <c r="AH122" s="179"/>
      <c r="AI122" s="179"/>
      <c r="AJ122" s="179"/>
      <c r="AK122" s="179"/>
      <c r="AL122" s="179"/>
      <c r="AM122" s="179"/>
      <c r="AN122" s="179"/>
      <c r="AO122" s="179"/>
      <c r="AP122" s="179"/>
      <c r="AQ122" s="179"/>
      <c r="AR122" s="179"/>
      <c r="AS122" s="179"/>
      <c r="AT122" s="179"/>
      <c r="AU122" s="179"/>
      <c r="AV122" s="179"/>
      <c r="AW122" s="179"/>
      <c r="AX122" s="179"/>
      <c r="AY122" s="179"/>
      <c r="AZ122" s="179"/>
      <c r="BA122" s="179"/>
      <c r="BB122" s="179"/>
      <c r="BC122" s="179"/>
      <c r="BD122" s="179"/>
      <c r="BE122" s="179"/>
      <c r="BF122" s="179"/>
      <c r="BG122" s="179"/>
      <c r="BH122" s="179"/>
      <c r="BI122" s="179"/>
      <c r="BJ122" s="179"/>
      <c r="BK122" s="179"/>
      <c r="BL122" s="179"/>
      <c r="BM122" s="179"/>
      <c r="BN122" s="179"/>
      <c r="BO122" s="179"/>
      <c r="BP122" s="179"/>
      <c r="BQ122" s="179"/>
      <c r="BR122" s="179"/>
      <c r="BS122" s="179"/>
      <c r="BT122" s="179"/>
      <c r="BU122" s="179"/>
      <c r="BV122" s="179"/>
      <c r="BW122" s="179"/>
      <c r="BX122" s="179"/>
      <c r="BY122" s="179"/>
      <c r="BZ122" s="179"/>
      <c r="CA122" s="179"/>
      <c r="CB122" s="179"/>
      <c r="CC122" s="179"/>
      <c r="CD122" s="179"/>
      <c r="CE122" s="179"/>
      <c r="CF122" s="179"/>
      <c r="CG122" s="179"/>
      <c r="CH122" s="179"/>
      <c r="CI122" s="179"/>
      <c r="CJ122" s="179"/>
      <c r="CK122" s="179"/>
      <c r="CL122" s="179"/>
      <c r="CM122" s="179"/>
      <c r="CN122" s="179"/>
      <c r="CO122" s="179"/>
      <c r="CP122" s="179"/>
      <c r="CQ122" s="179"/>
      <c r="CR122" s="179"/>
      <c r="CS122" s="179"/>
      <c r="CT122" s="179"/>
      <c r="CU122" s="179"/>
      <c r="CV122" s="179"/>
      <c r="CW122" s="179"/>
      <c r="CX122" s="179"/>
      <c r="CY122" s="179"/>
      <c r="CZ122" s="179"/>
      <c r="DA122" s="179"/>
      <c r="DB122" s="179"/>
      <c r="DC122" s="179"/>
      <c r="DD122" s="179"/>
      <c r="DE122" s="179"/>
      <c r="DF122" s="179"/>
      <c r="DG122" s="179"/>
      <c r="DH122" s="179"/>
      <c r="DI122" s="179"/>
      <c r="DJ122" s="179"/>
      <c r="DK122" s="179"/>
      <c r="DL122" s="179"/>
      <c r="DM122" s="179"/>
      <c r="DN122" s="179"/>
      <c r="DO122" s="179"/>
      <c r="DP122" s="179"/>
      <c r="DQ122" s="179"/>
      <c r="DR122" s="179"/>
      <c r="DS122" s="179"/>
      <c r="DT122" s="179"/>
      <c r="DU122" s="179"/>
      <c r="DV122" s="179"/>
      <c r="DW122" s="179"/>
      <c r="DX122" s="179"/>
      <c r="DY122" s="179"/>
      <c r="DZ122" s="179"/>
      <c r="EA122" s="179"/>
      <c r="EB122" s="179"/>
      <c r="EC122" s="179"/>
      <c r="ED122" s="179"/>
      <c r="EE122" s="179"/>
      <c r="EF122" s="179"/>
      <c r="EG122" s="179"/>
      <c r="EH122" s="179"/>
      <c r="EI122" s="179"/>
      <c r="EJ122" s="179"/>
      <c r="EK122" s="179"/>
      <c r="EL122" s="179"/>
      <c r="EM122" s="179"/>
      <c r="EN122" s="179"/>
      <c r="EO122" s="179"/>
      <c r="EP122" s="179"/>
      <c r="EQ122" s="179"/>
      <c r="ER122" s="179"/>
      <c r="ES122" s="179"/>
      <c r="ET122" s="179"/>
      <c r="EU122" s="179"/>
      <c r="EV122" s="179"/>
      <c r="EW122" s="179"/>
      <c r="EX122" s="179"/>
      <c r="EY122" s="179"/>
      <c r="EZ122" s="179"/>
      <c r="FA122" s="179"/>
      <c r="FB122" s="179"/>
      <c r="FC122" s="179"/>
      <c r="FD122" s="179"/>
      <c r="FE122" s="179"/>
      <c r="FF122" s="179"/>
      <c r="FG122" s="179"/>
      <c r="FH122" s="179"/>
      <c r="FI122" s="179"/>
      <c r="FJ122" s="179"/>
      <c r="FK122" s="179"/>
      <c r="FL122" s="179"/>
      <c r="FM122" s="179"/>
      <c r="FN122" s="179"/>
      <c r="FO122" s="179"/>
      <c r="FP122" s="179"/>
      <c r="FQ122" s="179"/>
      <c r="FR122" s="179"/>
      <c r="FS122" s="179"/>
      <c r="FT122" s="179"/>
      <c r="FU122" s="179"/>
      <c r="FV122" s="179"/>
      <c r="FW122" s="179"/>
      <c r="FX122" s="179"/>
      <c r="FY122" s="179"/>
      <c r="FZ122" s="179"/>
      <c r="GA122" s="179"/>
      <c r="GB122" s="179"/>
      <c r="GC122" s="179"/>
      <c r="GD122" s="179"/>
      <c r="GE122" s="179"/>
      <c r="GF122" s="179"/>
      <c r="GG122" s="179"/>
      <c r="GH122" s="179"/>
      <c r="GI122" s="179"/>
      <c r="GJ122" s="179"/>
      <c r="GK122" s="179"/>
      <c r="GL122" s="179"/>
      <c r="GM122" s="179"/>
      <c r="GN122" s="179"/>
      <c r="GO122" s="179"/>
      <c r="GP122" s="179"/>
      <c r="GQ122" s="179"/>
      <c r="GR122" s="179"/>
      <c r="GS122" s="179"/>
      <c r="GT122" s="179"/>
      <c r="GU122" s="179"/>
      <c r="GV122" s="179"/>
      <c r="GW122" s="179"/>
      <c r="GX122" s="179"/>
      <c r="GY122" s="179"/>
      <c r="GZ122" s="179"/>
      <c r="HA122" s="179"/>
      <c r="HB122" s="179"/>
      <c r="HC122" s="179"/>
      <c r="HD122" s="179"/>
      <c r="HE122" s="179"/>
      <c r="HF122" s="179"/>
      <c r="HG122" s="179"/>
      <c r="HH122" s="179"/>
      <c r="HI122" s="179"/>
      <c r="HJ122" s="179"/>
      <c r="HK122" s="179"/>
      <c r="HL122" s="179"/>
      <c r="HM122" s="179"/>
      <c r="HN122" s="179"/>
      <c r="HO122" s="179"/>
      <c r="HP122" s="179"/>
      <c r="HQ122" s="179"/>
      <c r="HR122" s="179"/>
      <c r="HS122" s="179"/>
      <c r="HT122" s="179"/>
      <c r="HU122" s="179"/>
      <c r="HV122" s="179"/>
      <c r="HW122" s="179"/>
      <c r="HX122" s="179"/>
      <c r="HY122" s="179"/>
      <c r="HZ122" s="179"/>
      <c r="IA122" s="179"/>
      <c r="IB122" s="179"/>
      <c r="IC122" s="179"/>
      <c r="ID122" s="179"/>
      <c r="IE122" s="179"/>
      <c r="IF122" s="179"/>
      <c r="IG122" s="179"/>
      <c r="IH122" s="179"/>
      <c r="II122" s="179"/>
      <c r="IJ122" s="179"/>
      <c r="IK122" s="179"/>
      <c r="IL122" s="179"/>
      <c r="IM122" s="179"/>
      <c r="IN122" s="179"/>
      <c r="IO122" s="179"/>
      <c r="IP122" s="179"/>
      <c r="IQ122" s="179"/>
      <c r="IR122" s="179"/>
      <c r="IS122" s="179"/>
      <c r="IT122" s="179"/>
      <c r="IU122" s="179"/>
      <c r="IV122" s="179"/>
      <c r="IW122" s="179"/>
      <c r="IX122" s="179"/>
      <c r="IY122" s="179"/>
      <c r="IZ122" s="179"/>
      <c r="JA122" s="179"/>
      <c r="JB122" s="179"/>
      <c r="JC122" s="179"/>
      <c r="JD122" s="179"/>
      <c r="JE122" s="179"/>
      <c r="JF122" s="179"/>
      <c r="JG122" s="179"/>
      <c r="JH122" s="179"/>
      <c r="JI122" s="179"/>
      <c r="JJ122" s="179"/>
      <c r="JK122" s="179"/>
      <c r="JL122" s="179"/>
      <c r="JM122" s="179"/>
      <c r="JN122" s="179"/>
      <c r="JO122" s="179"/>
      <c r="JP122" s="179"/>
      <c r="JQ122" s="179"/>
      <c r="JR122" s="179"/>
      <c r="JS122" s="179"/>
      <c r="JT122" s="179"/>
      <c r="JU122" s="179"/>
      <c r="JV122" s="179"/>
      <c r="JW122" s="179"/>
      <c r="JX122" s="179"/>
      <c r="JY122" s="179"/>
      <c r="JZ122" s="179"/>
      <c r="KA122" s="179"/>
      <c r="KB122" s="179"/>
      <c r="KC122" s="179"/>
      <c r="KD122" s="179"/>
      <c r="KE122" s="179"/>
      <c r="KF122" s="179"/>
      <c r="KG122" s="179"/>
      <c r="KH122" s="179"/>
      <c r="KI122" s="179"/>
      <c r="KJ122" s="179"/>
      <c r="KK122" s="179"/>
      <c r="KL122" s="179"/>
      <c r="KM122" s="179"/>
      <c r="KN122" s="179"/>
      <c r="KO122" s="179"/>
      <c r="KP122" s="179"/>
      <c r="KQ122" s="179"/>
      <c r="KR122" s="179"/>
      <c r="KS122" s="179"/>
      <c r="KT122" s="179"/>
      <c r="KU122" s="179"/>
      <c r="KV122" s="179"/>
      <c r="KW122" s="179"/>
      <c r="KX122" s="179"/>
      <c r="KY122" s="179"/>
      <c r="KZ122" s="179"/>
      <c r="LA122" s="179"/>
      <c r="LB122" s="179"/>
      <c r="LC122" s="179"/>
      <c r="LD122" s="179"/>
      <c r="LE122" s="179"/>
      <c r="LF122" s="179"/>
      <c r="LG122" s="179"/>
      <c r="LH122" s="179"/>
      <c r="LI122" s="179"/>
      <c r="LJ122" s="179"/>
      <c r="LK122" s="179"/>
      <c r="LL122" s="179"/>
      <c r="LM122" s="179"/>
      <c r="LN122" s="179"/>
      <c r="LO122" s="179"/>
      <c r="LP122" s="179"/>
      <c r="LQ122" s="179"/>
      <c r="LR122" s="179"/>
      <c r="LS122" s="179"/>
      <c r="LT122" s="179"/>
      <c r="LU122" s="179"/>
      <c r="LV122" s="179"/>
      <c r="LW122" s="179"/>
      <c r="LX122" s="179"/>
      <c r="LY122" s="179"/>
      <c r="LZ122" s="179"/>
      <c r="MA122" s="179"/>
      <c r="MB122" s="179"/>
      <c r="MC122" s="179"/>
      <c r="MD122" s="179"/>
      <c r="ME122" s="179"/>
      <c r="MF122" s="179"/>
      <c r="MG122" s="179"/>
      <c r="MH122" s="179"/>
      <c r="MI122" s="179"/>
      <c r="MJ122" s="179"/>
      <c r="MK122" s="179"/>
      <c r="ML122" s="179"/>
      <c r="MM122" s="179"/>
      <c r="MN122" s="179"/>
      <c r="MO122" s="179"/>
      <c r="MP122" s="179"/>
      <c r="MQ122" s="179"/>
      <c r="MR122" s="179"/>
      <c r="MS122" s="179"/>
      <c r="MT122" s="179"/>
      <c r="MU122" s="179"/>
      <c r="MV122" s="179"/>
      <c r="MW122" s="179"/>
      <c r="MX122" s="179"/>
      <c r="MY122" s="179"/>
      <c r="MZ122" s="179"/>
      <c r="NA122" s="179"/>
      <c r="NB122" s="179"/>
      <c r="NC122" s="179"/>
      <c r="ND122" s="179"/>
      <c r="NE122" s="179"/>
      <c r="NF122" s="179"/>
      <c r="NG122" s="179"/>
      <c r="NH122" s="179"/>
      <c r="NI122" s="179"/>
      <c r="NJ122" s="179"/>
      <c r="NK122" s="179"/>
      <c r="NL122" s="179"/>
      <c r="NM122" s="179"/>
      <c r="NN122" s="179"/>
      <c r="NO122" s="179"/>
      <c r="NP122" s="179"/>
      <c r="NQ122" s="179"/>
      <c r="NR122" s="179"/>
      <c r="NS122" s="179"/>
      <c r="NT122" s="179"/>
      <c r="NU122" s="179"/>
      <c r="NV122" s="179"/>
      <c r="NW122" s="179"/>
      <c r="NX122" s="179"/>
      <c r="NY122" s="179"/>
      <c r="NZ122" s="179"/>
      <c r="OA122" s="179"/>
      <c r="OB122" s="179"/>
      <c r="OC122" s="179"/>
      <c r="OD122" s="179"/>
      <c r="OE122" s="179"/>
      <c r="OF122" s="179"/>
      <c r="OG122" s="179"/>
      <c r="OH122" s="179"/>
      <c r="OI122" s="179"/>
      <c r="OJ122" s="179"/>
      <c r="OK122" s="179"/>
      <c r="OL122" s="179"/>
      <c r="OM122" s="179"/>
      <c r="ON122" s="179"/>
      <c r="OO122" s="179"/>
      <c r="OP122" s="179"/>
      <c r="OQ122" s="179"/>
      <c r="OR122" s="179"/>
      <c r="OS122" s="179"/>
      <c r="OT122" s="179"/>
      <c r="OU122" s="179"/>
      <c r="OV122" s="179"/>
      <c r="OW122" s="179"/>
      <c r="OX122" s="179"/>
      <c r="OY122" s="179"/>
      <c r="OZ122" s="179"/>
      <c r="PA122" s="179"/>
      <c r="PB122" s="179"/>
      <c r="PC122" s="179"/>
      <c r="PD122" s="179"/>
      <c r="PE122" s="179"/>
      <c r="PF122" s="179"/>
      <c r="PG122" s="179"/>
      <c r="PH122" s="179"/>
      <c r="PI122" s="179"/>
      <c r="PJ122" s="179"/>
      <c r="PK122" s="179"/>
      <c r="PL122" s="179"/>
      <c r="PM122" s="179"/>
      <c r="PN122" s="179"/>
      <c r="PO122" s="179"/>
      <c r="PP122" s="179"/>
      <c r="PQ122" s="179"/>
      <c r="PR122" s="179"/>
      <c r="PS122" s="179"/>
      <c r="PT122" s="179"/>
      <c r="PU122" s="179"/>
      <c r="PV122" s="179"/>
      <c r="PW122" s="179"/>
      <c r="PX122" s="179"/>
      <c r="PY122" s="179"/>
      <c r="PZ122" s="179"/>
      <c r="QA122" s="179"/>
      <c r="QB122" s="179"/>
      <c r="QC122" s="179"/>
      <c r="QD122" s="179"/>
      <c r="QE122" s="179"/>
      <c r="QF122" s="179"/>
      <c r="QG122" s="179"/>
      <c r="QH122" s="179"/>
      <c r="QI122" s="179"/>
      <c r="QJ122" s="179"/>
      <c r="QK122" s="179"/>
      <c r="QL122" s="179"/>
      <c r="QM122" s="179"/>
      <c r="QN122" s="179"/>
      <c r="QO122" s="179"/>
      <c r="QP122" s="179"/>
      <c r="QQ122" s="179"/>
      <c r="QR122" s="179"/>
      <c r="QS122" s="179"/>
      <c r="QT122" s="179"/>
      <c r="QU122" s="179"/>
      <c r="QV122" s="179"/>
      <c r="QW122" s="179"/>
      <c r="QX122" s="179"/>
      <c r="QY122" s="179"/>
      <c r="QZ122" s="179"/>
      <c r="RA122" s="179"/>
      <c r="RB122" s="179"/>
      <c r="RC122" s="179"/>
      <c r="RD122" s="179"/>
      <c r="RE122" s="179"/>
      <c r="RF122" s="179"/>
      <c r="RG122" s="179"/>
      <c r="RH122" s="179"/>
      <c r="RI122" s="179"/>
      <c r="RJ122" s="179"/>
      <c r="RK122" s="179"/>
      <c r="RL122" s="179"/>
      <c r="RM122" s="179"/>
      <c r="RN122" s="179"/>
      <c r="RO122" s="179"/>
      <c r="RP122" s="179"/>
      <c r="RQ122" s="179"/>
      <c r="RR122" s="179"/>
      <c r="RS122" s="179"/>
      <c r="RT122" s="179"/>
      <c r="RU122" s="179"/>
      <c r="RV122" s="179"/>
      <c r="RW122" s="179"/>
      <c r="RX122" s="179"/>
      <c r="RY122" s="179"/>
      <c r="RZ122" s="179"/>
      <c r="SA122" s="179"/>
      <c r="SB122" s="179"/>
      <c r="SC122" s="179"/>
      <c r="SD122" s="179"/>
      <c r="SE122" s="179"/>
      <c r="SF122" s="179"/>
      <c r="SG122" s="179"/>
      <c r="SH122" s="179"/>
      <c r="SI122" s="179"/>
      <c r="SJ122" s="179"/>
      <c r="SK122" s="179"/>
      <c r="SL122" s="179"/>
      <c r="SM122" s="179"/>
      <c r="SN122" s="179"/>
      <c r="SO122" s="179"/>
      <c r="SP122" s="179"/>
      <c r="SQ122" s="179"/>
      <c r="SR122" s="179"/>
      <c r="SS122" s="179"/>
      <c r="ST122" s="179"/>
      <c r="SU122" s="179"/>
      <c r="SV122" s="179"/>
      <c r="SW122" s="179"/>
      <c r="SX122" s="179"/>
      <c r="SY122" s="179"/>
      <c r="SZ122" s="179"/>
      <c r="TA122" s="179"/>
      <c r="TB122" s="179"/>
      <c r="TC122" s="179"/>
      <c r="TD122" s="179"/>
      <c r="TE122" s="179"/>
      <c r="TF122" s="179"/>
      <c r="TG122" s="179"/>
      <c r="TH122" s="179"/>
      <c r="TI122" s="179"/>
      <c r="TJ122" s="179"/>
      <c r="TK122" s="179"/>
      <c r="TL122" s="179"/>
      <c r="TM122" s="179"/>
      <c r="TN122" s="179"/>
      <c r="TO122" s="179"/>
      <c r="TP122" s="179"/>
      <c r="TQ122" s="179"/>
      <c r="TR122" s="179"/>
      <c r="TS122" s="179"/>
      <c r="TT122" s="179"/>
      <c r="TU122" s="179"/>
      <c r="TV122" s="179"/>
      <c r="TW122" s="179"/>
      <c r="TX122" s="179"/>
      <c r="TY122" s="179"/>
      <c r="TZ122" s="179"/>
      <c r="UA122" s="179"/>
      <c r="UB122" s="179"/>
      <c r="UC122" s="179"/>
      <c r="UD122" s="179"/>
      <c r="UE122" s="179"/>
      <c r="UF122" s="179"/>
      <c r="UG122" s="179"/>
      <c r="UH122" s="179"/>
      <c r="UI122" s="179"/>
      <c r="UJ122" s="179"/>
      <c r="UK122" s="179"/>
      <c r="UL122" s="179"/>
      <c r="UM122" s="179"/>
      <c r="UN122" s="179"/>
      <c r="UO122" s="179"/>
      <c r="UP122" s="179"/>
      <c r="UQ122" s="179"/>
      <c r="UR122" s="179"/>
      <c r="US122" s="179"/>
      <c r="UT122" s="179"/>
      <c r="UU122" s="179"/>
      <c r="UV122" s="179"/>
      <c r="UW122" s="179"/>
      <c r="UX122" s="179"/>
      <c r="UY122" s="179"/>
      <c r="UZ122" s="179"/>
      <c r="VA122" s="179"/>
      <c r="VB122" s="179"/>
      <c r="VC122" s="179"/>
      <c r="VD122" s="179"/>
      <c r="VE122" s="179"/>
      <c r="VF122" s="179"/>
      <c r="VG122" s="179"/>
      <c r="VH122" s="179"/>
      <c r="VI122" s="179"/>
      <c r="VJ122" s="179"/>
      <c r="VK122" s="179"/>
      <c r="VL122" s="179"/>
      <c r="VM122" s="179"/>
      <c r="VN122" s="179"/>
      <c r="VO122" s="179"/>
      <c r="VP122" s="179"/>
      <c r="VQ122" s="179"/>
      <c r="VR122" s="179"/>
      <c r="VS122" s="179"/>
      <c r="VT122" s="179"/>
      <c r="VU122" s="179"/>
      <c r="VV122" s="179"/>
      <c r="VW122" s="179"/>
      <c r="VX122" s="179"/>
      <c r="VY122" s="179"/>
      <c r="VZ122" s="179"/>
      <c r="WA122" s="179"/>
      <c r="WB122" s="179"/>
      <c r="WC122" s="179"/>
      <c r="WD122" s="179"/>
      <c r="WE122" s="179"/>
      <c r="WF122" s="179"/>
      <c r="WG122" s="179"/>
      <c r="WH122" s="179"/>
      <c r="WI122" s="179"/>
      <c r="WJ122" s="179"/>
      <c r="WK122" s="179"/>
      <c r="WL122" s="179"/>
      <c r="WM122" s="179"/>
      <c r="WN122" s="179"/>
      <c r="WO122" s="179"/>
      <c r="WP122" s="179"/>
      <c r="WQ122" s="179"/>
      <c r="WR122" s="179"/>
      <c r="WS122" s="179"/>
      <c r="WT122" s="179"/>
      <c r="WU122" s="179"/>
      <c r="WV122" s="179"/>
      <c r="WW122" s="179"/>
      <c r="WX122" s="179"/>
      <c r="WY122" s="179"/>
      <c r="WZ122" s="179"/>
      <c r="XA122" s="179"/>
      <c r="XB122" s="179"/>
      <c r="XC122" s="179"/>
      <c r="XD122" s="179"/>
      <c r="XE122" s="179"/>
      <c r="XF122" s="179"/>
      <c r="XG122" s="179"/>
      <c r="XH122" s="179"/>
      <c r="XI122" s="179"/>
      <c r="XJ122" s="179"/>
      <c r="XK122" s="179"/>
      <c r="XL122" s="179"/>
      <c r="XM122" s="179"/>
      <c r="XN122" s="179"/>
      <c r="XO122" s="179"/>
      <c r="XP122" s="179"/>
      <c r="XQ122" s="179"/>
      <c r="XR122" s="179"/>
      <c r="XS122" s="179"/>
      <c r="XT122" s="179"/>
      <c r="XU122" s="179"/>
      <c r="XV122" s="179"/>
      <c r="XW122" s="179"/>
      <c r="XX122" s="179"/>
      <c r="XY122" s="179"/>
      <c r="XZ122" s="179"/>
      <c r="YA122" s="179"/>
      <c r="YB122" s="179"/>
      <c r="YC122" s="179"/>
      <c r="YD122" s="179"/>
      <c r="YE122" s="179"/>
      <c r="YF122" s="179"/>
      <c r="YG122" s="179"/>
      <c r="YH122" s="179"/>
      <c r="YI122" s="179"/>
      <c r="YJ122" s="179"/>
      <c r="YK122" s="179"/>
      <c r="YL122" s="179"/>
      <c r="YM122" s="179"/>
      <c r="YN122" s="179"/>
      <c r="YO122" s="179"/>
      <c r="YP122" s="179"/>
      <c r="YQ122" s="179"/>
      <c r="YR122" s="179"/>
      <c r="YS122" s="179"/>
      <c r="YT122" s="179"/>
      <c r="YU122" s="179"/>
      <c r="YV122" s="179"/>
      <c r="YW122" s="179"/>
      <c r="YX122" s="179"/>
      <c r="YY122" s="179"/>
      <c r="YZ122" s="179"/>
      <c r="ZA122" s="179"/>
      <c r="ZB122" s="179"/>
      <c r="ZC122" s="179"/>
      <c r="ZD122" s="179"/>
      <c r="ZE122" s="179"/>
      <c r="ZF122" s="179"/>
      <c r="ZG122" s="179"/>
      <c r="ZH122" s="179"/>
      <c r="ZI122" s="179"/>
      <c r="ZJ122" s="179"/>
      <c r="ZK122" s="179"/>
      <c r="ZL122" s="179"/>
      <c r="ZM122" s="179"/>
      <c r="ZN122" s="179"/>
      <c r="ZO122" s="179"/>
      <c r="ZP122" s="179"/>
      <c r="ZQ122" s="179"/>
      <c r="ZR122" s="179"/>
      <c r="ZS122" s="179"/>
      <c r="ZT122" s="179"/>
      <c r="ZU122" s="179"/>
      <c r="ZV122" s="179"/>
      <c r="ZW122" s="179"/>
      <c r="ZX122" s="179"/>
      <c r="ZY122" s="179"/>
      <c r="ZZ122" s="179"/>
      <c r="AAA122" s="179"/>
      <c r="AAB122" s="179"/>
      <c r="AAC122" s="179"/>
      <c r="AAD122" s="179"/>
      <c r="AAE122" s="179"/>
      <c r="AAF122" s="179"/>
      <c r="AAG122" s="179"/>
      <c r="AAH122" s="179"/>
      <c r="AAI122" s="179"/>
      <c r="AAJ122" s="179"/>
      <c r="AAK122" s="179"/>
      <c r="AAL122" s="179"/>
      <c r="AAM122" s="179"/>
      <c r="AAN122" s="179"/>
      <c r="AAO122" s="179"/>
      <c r="AAP122" s="179"/>
      <c r="AAQ122" s="179"/>
      <c r="AAR122" s="179"/>
      <c r="AAS122" s="179"/>
      <c r="AAT122" s="179"/>
      <c r="AAU122" s="179"/>
      <c r="AAV122" s="179"/>
      <c r="AAW122" s="179"/>
      <c r="AAX122" s="179"/>
      <c r="AAY122" s="179"/>
      <c r="AAZ122" s="179"/>
      <c r="ABA122" s="179"/>
      <c r="ABB122" s="179"/>
      <c r="ABC122" s="179"/>
      <c r="ABD122" s="179"/>
      <c r="ABE122" s="179"/>
      <c r="ABF122" s="179"/>
      <c r="ABG122" s="179"/>
      <c r="ABH122" s="179"/>
      <c r="ABI122" s="179"/>
      <c r="ABJ122" s="179"/>
      <c r="ABK122" s="179"/>
      <c r="ABL122" s="179"/>
      <c r="ABM122" s="179"/>
      <c r="ABN122" s="179"/>
      <c r="ABO122" s="179"/>
      <c r="ABP122" s="179"/>
      <c r="ABQ122" s="179"/>
      <c r="ABR122" s="179"/>
      <c r="ABS122" s="179"/>
      <c r="ABT122" s="179"/>
      <c r="ABU122" s="179"/>
      <c r="ABV122" s="179"/>
      <c r="ABW122" s="179"/>
      <c r="ABX122" s="179"/>
      <c r="ABY122" s="179"/>
      <c r="ABZ122" s="179"/>
      <c r="ACA122" s="179"/>
      <c r="ACB122" s="179"/>
      <c r="ACC122" s="179"/>
      <c r="ACD122" s="179"/>
      <c r="ACE122" s="179"/>
      <c r="ACF122" s="179"/>
      <c r="ACG122" s="179"/>
      <c r="ACH122" s="179"/>
      <c r="ACI122" s="179"/>
      <c r="ACJ122" s="179"/>
      <c r="ACK122" s="179"/>
      <c r="ACL122" s="179"/>
      <c r="ACM122" s="179"/>
      <c r="ACN122" s="179"/>
      <c r="ACO122" s="179"/>
      <c r="ACP122" s="179"/>
      <c r="ACQ122" s="179"/>
      <c r="ACR122" s="179"/>
      <c r="ACS122" s="179"/>
      <c r="ACT122" s="179"/>
      <c r="ACU122" s="179"/>
      <c r="ACV122" s="179"/>
      <c r="ACW122" s="179"/>
      <c r="ACX122" s="179"/>
      <c r="ACY122" s="179"/>
      <c r="ACZ122" s="179"/>
      <c r="ADA122" s="179"/>
      <c r="ADB122" s="179"/>
      <c r="ADC122" s="179"/>
      <c r="ADD122" s="179"/>
      <c r="ADE122" s="179"/>
      <c r="ADF122" s="179"/>
      <c r="ADG122" s="179"/>
      <c r="ADH122" s="179"/>
      <c r="ADI122" s="179"/>
      <c r="ADJ122" s="179"/>
      <c r="ADK122" s="179"/>
      <c r="ADL122" s="179"/>
      <c r="ADM122" s="179"/>
      <c r="ADN122" s="179"/>
      <c r="ADO122" s="179"/>
      <c r="ADP122" s="179"/>
      <c r="ADQ122" s="179"/>
      <c r="ADR122" s="179"/>
      <c r="ADS122" s="179"/>
      <c r="ADT122" s="179"/>
      <c r="ADU122" s="179"/>
      <c r="ADV122" s="179"/>
      <c r="ADW122" s="179"/>
      <c r="ADX122" s="179"/>
      <c r="ADY122" s="179"/>
      <c r="ADZ122" s="179"/>
      <c r="AEA122" s="179"/>
      <c r="AEB122" s="179"/>
      <c r="AEC122" s="179"/>
      <c r="AED122" s="179"/>
      <c r="AEE122" s="179"/>
      <c r="AEF122" s="179"/>
      <c r="AEG122" s="179"/>
      <c r="AEH122" s="179"/>
      <c r="AEI122" s="179"/>
      <c r="AEJ122" s="179"/>
      <c r="AEK122" s="179"/>
      <c r="AEL122" s="179"/>
      <c r="AEM122" s="179"/>
      <c r="AEN122" s="179"/>
      <c r="AEO122" s="179"/>
      <c r="AEP122" s="179"/>
      <c r="AEQ122" s="179"/>
      <c r="AER122" s="179"/>
      <c r="AES122" s="179"/>
      <c r="AET122" s="179"/>
      <c r="AEU122" s="179"/>
      <c r="AEV122" s="179"/>
      <c r="AEW122" s="179"/>
      <c r="AEX122" s="179"/>
      <c r="AEY122" s="179"/>
      <c r="AEZ122" s="179"/>
      <c r="AFA122" s="179"/>
      <c r="AFB122" s="179"/>
      <c r="AFC122" s="179"/>
      <c r="AFD122" s="179"/>
      <c r="AFE122" s="179"/>
      <c r="AFF122" s="179"/>
      <c r="AFG122" s="179"/>
      <c r="AFH122" s="179"/>
      <c r="AFI122" s="179"/>
      <c r="AFJ122" s="179"/>
      <c r="AFK122" s="179"/>
      <c r="AFL122" s="179"/>
      <c r="AFM122" s="179"/>
      <c r="AFN122" s="179"/>
      <c r="AFO122" s="179"/>
      <c r="AFP122" s="179"/>
      <c r="AFQ122" s="179"/>
      <c r="AFR122" s="179"/>
      <c r="AFS122" s="179"/>
      <c r="AFT122" s="179"/>
      <c r="AFU122" s="179"/>
      <c r="AFV122" s="179"/>
      <c r="AFW122" s="179"/>
      <c r="AFX122" s="179"/>
      <c r="AFY122" s="179"/>
      <c r="AFZ122" s="179"/>
      <c r="AGA122" s="179"/>
      <c r="AGB122" s="179"/>
      <c r="AGC122" s="179"/>
      <c r="AGD122" s="179"/>
      <c r="AGE122" s="179"/>
      <c r="AGF122" s="179"/>
      <c r="AGG122" s="179"/>
      <c r="AGH122" s="179"/>
      <c r="AGI122" s="179"/>
      <c r="AGJ122" s="179"/>
      <c r="AGK122" s="179"/>
      <c r="AGL122" s="179"/>
      <c r="AGM122" s="179"/>
      <c r="AGN122" s="179"/>
      <c r="AGO122" s="179"/>
      <c r="AGP122" s="179"/>
      <c r="AGQ122" s="179"/>
      <c r="AGR122" s="179"/>
      <c r="AGS122" s="179"/>
      <c r="AGT122" s="179"/>
      <c r="AGU122" s="179"/>
      <c r="AGV122" s="179"/>
      <c r="AGW122" s="179"/>
      <c r="AGX122" s="179"/>
      <c r="AGY122" s="179"/>
      <c r="AGZ122" s="179"/>
      <c r="AHA122" s="179"/>
      <c r="AHB122" s="179"/>
      <c r="AHC122" s="179"/>
      <c r="AHD122" s="179"/>
      <c r="AHE122" s="179"/>
      <c r="AHF122" s="179"/>
      <c r="AHG122" s="179"/>
      <c r="AHH122" s="179"/>
      <c r="AHI122" s="179"/>
      <c r="AHJ122" s="179"/>
      <c r="AHK122" s="179"/>
      <c r="AHL122" s="179"/>
      <c r="AHM122" s="179"/>
      <c r="AHN122" s="179"/>
      <c r="AHO122" s="179"/>
      <c r="AHP122" s="179"/>
      <c r="AHQ122" s="179"/>
      <c r="AHR122" s="179"/>
      <c r="AHS122" s="179"/>
      <c r="AHT122" s="179"/>
      <c r="AHU122" s="179"/>
      <c r="AHV122" s="179"/>
      <c r="AHW122" s="179"/>
      <c r="AHX122" s="179"/>
      <c r="AHY122" s="179"/>
      <c r="AHZ122" s="179"/>
      <c r="AIA122" s="179"/>
      <c r="AIB122" s="179"/>
      <c r="AIC122" s="179"/>
      <c r="AID122" s="179"/>
      <c r="AIE122" s="179"/>
      <c r="AIF122" s="179"/>
      <c r="AIG122" s="179"/>
      <c r="AIH122" s="179"/>
      <c r="AII122" s="179"/>
      <c r="AIJ122" s="179"/>
      <c r="AIK122" s="179"/>
      <c r="AIL122" s="179"/>
      <c r="AIM122" s="179"/>
      <c r="AIN122" s="179"/>
      <c r="AIO122" s="179"/>
      <c r="AIP122" s="179"/>
      <c r="AIQ122" s="179"/>
      <c r="AIR122" s="179"/>
      <c r="AIS122" s="179"/>
      <c r="AIT122" s="179"/>
      <c r="AIU122" s="179"/>
      <c r="AIV122" s="179"/>
      <c r="AIW122" s="179"/>
      <c r="AIX122" s="179"/>
      <c r="AIY122" s="179"/>
      <c r="AIZ122" s="179"/>
      <c r="AJA122" s="179"/>
      <c r="AJB122" s="179"/>
      <c r="AJC122" s="179"/>
      <c r="AJD122" s="179"/>
      <c r="AJE122" s="179"/>
      <c r="AJF122" s="179"/>
      <c r="AJG122" s="179"/>
      <c r="AJH122" s="179"/>
      <c r="AJI122" s="179"/>
      <c r="AJJ122" s="179"/>
      <c r="AJK122" s="179"/>
      <c r="AJL122" s="179"/>
      <c r="AJM122" s="179"/>
      <c r="AJN122" s="179"/>
      <c r="AJO122" s="179"/>
      <c r="AJP122" s="179"/>
      <c r="AJQ122" s="179"/>
      <c r="AJR122" s="179"/>
      <c r="AJS122" s="179"/>
      <c r="AJT122" s="179"/>
      <c r="AJU122" s="179"/>
      <c r="AJV122" s="179"/>
      <c r="AJW122" s="179"/>
      <c r="AJX122" s="179"/>
      <c r="AJY122" s="179"/>
      <c r="AJZ122" s="179"/>
      <c r="AKA122" s="179"/>
      <c r="AKB122" s="179"/>
      <c r="AKC122" s="179"/>
      <c r="AKD122" s="179"/>
      <c r="AKE122" s="179"/>
      <c r="AKF122" s="179"/>
      <c r="AKG122" s="179"/>
      <c r="AKH122" s="179"/>
      <c r="AKI122" s="179"/>
      <c r="AKJ122" s="179"/>
      <c r="AKK122" s="179"/>
      <c r="AKL122" s="179"/>
      <c r="AKM122" s="179"/>
      <c r="AKN122" s="179"/>
      <c r="AKO122" s="179"/>
      <c r="AKP122" s="179"/>
      <c r="AKQ122" s="179"/>
      <c r="AKR122" s="179"/>
      <c r="AKS122" s="179"/>
      <c r="AKT122" s="179"/>
      <c r="AKU122" s="179"/>
      <c r="AKV122" s="179"/>
      <c r="AKW122" s="179"/>
      <c r="AKX122" s="179"/>
      <c r="AKY122" s="179"/>
      <c r="AKZ122" s="179"/>
      <c r="ALA122" s="179"/>
      <c r="ALB122" s="179"/>
      <c r="ALC122" s="179"/>
      <c r="ALD122" s="179"/>
      <c r="ALE122" s="179"/>
      <c r="ALF122" s="179"/>
      <c r="ALG122" s="179"/>
      <c r="ALH122" s="179"/>
      <c r="ALI122" s="179"/>
      <c r="ALJ122" s="179"/>
      <c r="ALK122" s="179"/>
      <c r="ALL122" s="179"/>
      <c r="ALM122" s="179"/>
      <c r="ALN122" s="179"/>
      <c r="ALO122" s="179"/>
      <c r="ALP122" s="179"/>
      <c r="ALQ122" s="179"/>
      <c r="ALR122" s="179"/>
      <c r="ALS122" s="179"/>
      <c r="ALT122" s="179"/>
      <c r="ALU122" s="179"/>
      <c r="ALV122" s="179"/>
      <c r="ALW122" s="179"/>
      <c r="ALX122" s="179"/>
      <c r="ALY122" s="179"/>
      <c r="ALZ122" s="179"/>
      <c r="AMA122" s="179"/>
      <c r="AMB122" s="179"/>
      <c r="AMC122" s="179"/>
      <c r="AMD122" s="179"/>
      <c r="AME122" s="179"/>
      <c r="AMF122" s="179"/>
      <c r="AMG122" s="179"/>
      <c r="AMH122" s="179"/>
      <c r="AMI122" s="179"/>
      <c r="AMJ122" s="179"/>
      <c r="AMK122" s="179"/>
      <c r="AML122" s="179"/>
      <c r="AMM122" s="179"/>
      <c r="AMN122" s="179"/>
      <c r="AMO122" s="179"/>
      <c r="AMP122" s="179"/>
      <c r="AMQ122" s="179"/>
      <c r="AMR122" s="179"/>
      <c r="AMS122" s="179"/>
      <c r="AMT122" s="179"/>
      <c r="AMU122" s="179"/>
      <c r="AMV122" s="179"/>
      <c r="AMW122" s="179"/>
      <c r="AMX122" s="179"/>
      <c r="AMY122" s="179"/>
      <c r="AMZ122" s="179"/>
      <c r="ANA122" s="179"/>
      <c r="ANB122" s="179"/>
      <c r="ANC122" s="179"/>
      <c r="AND122" s="179"/>
      <c r="ANE122" s="179"/>
      <c r="ANF122" s="179"/>
      <c r="ANG122" s="179"/>
      <c r="ANH122" s="179"/>
      <c r="ANI122" s="179"/>
      <c r="ANJ122" s="179"/>
      <c r="ANK122" s="179"/>
      <c r="ANL122" s="179"/>
      <c r="ANM122" s="179"/>
      <c r="ANN122" s="179"/>
      <c r="ANO122" s="179"/>
      <c r="ANP122" s="179"/>
      <c r="ANQ122" s="179"/>
      <c r="ANR122" s="179"/>
      <c r="ANS122" s="179"/>
      <c r="ANT122" s="179"/>
      <c r="ANU122" s="179"/>
      <c r="ANV122" s="179"/>
      <c r="ANW122" s="179"/>
      <c r="ANX122" s="179"/>
      <c r="ANY122" s="179"/>
      <c r="ANZ122" s="179"/>
      <c r="AOA122" s="179"/>
      <c r="AOB122" s="179"/>
      <c r="AOC122" s="179"/>
      <c r="AOD122" s="179"/>
      <c r="AOE122" s="179"/>
      <c r="AOF122" s="179"/>
      <c r="AOG122" s="179"/>
      <c r="AOH122" s="179"/>
      <c r="AOI122" s="179"/>
      <c r="AOJ122" s="179"/>
      <c r="AOK122" s="179"/>
      <c r="AOL122" s="179"/>
      <c r="AOM122" s="179"/>
      <c r="AON122" s="179"/>
      <c r="AOO122" s="179"/>
      <c r="AOP122" s="179"/>
      <c r="AOQ122" s="179"/>
      <c r="AOR122" s="179"/>
      <c r="AOS122" s="179"/>
      <c r="AOT122" s="179"/>
      <c r="AOU122" s="179"/>
      <c r="AOV122" s="179"/>
      <c r="AOW122" s="179"/>
      <c r="AOX122" s="179"/>
      <c r="AOY122" s="179"/>
      <c r="AOZ122" s="179"/>
      <c r="APA122" s="179"/>
      <c r="APB122" s="179"/>
      <c r="APC122" s="179"/>
      <c r="APD122" s="179"/>
      <c r="APE122" s="179"/>
      <c r="APF122" s="179"/>
      <c r="APG122" s="179"/>
      <c r="APH122" s="179"/>
      <c r="API122" s="179"/>
      <c r="APJ122" s="179"/>
      <c r="APK122" s="179"/>
      <c r="APL122" s="179"/>
      <c r="APM122" s="179"/>
      <c r="APN122" s="179"/>
      <c r="APO122" s="179"/>
      <c r="APP122" s="179"/>
      <c r="APQ122" s="179"/>
      <c r="APR122" s="179"/>
      <c r="APS122" s="179"/>
      <c r="APT122" s="179"/>
      <c r="APU122" s="179"/>
      <c r="APV122" s="179"/>
      <c r="APW122" s="179"/>
      <c r="APX122" s="179"/>
      <c r="APY122" s="179"/>
      <c r="APZ122" s="179"/>
      <c r="AQA122" s="179"/>
      <c r="AQB122" s="179"/>
      <c r="AQC122" s="179"/>
      <c r="AQD122" s="179"/>
      <c r="AQE122" s="179"/>
      <c r="AQF122" s="179"/>
      <c r="AQG122" s="179"/>
      <c r="AQH122" s="179"/>
      <c r="AQI122" s="179"/>
      <c r="AQJ122" s="179"/>
      <c r="AQK122" s="179"/>
      <c r="AQL122" s="179"/>
      <c r="AQM122" s="179"/>
      <c r="AQN122" s="179"/>
      <c r="AQO122" s="179"/>
      <c r="AQP122" s="179"/>
      <c r="AQQ122" s="179"/>
      <c r="AQR122" s="179"/>
      <c r="AQS122" s="179"/>
      <c r="AQT122" s="179"/>
      <c r="AQU122" s="179"/>
      <c r="AQV122" s="179"/>
      <c r="AQW122" s="179"/>
      <c r="AQX122" s="179"/>
      <c r="AQY122" s="179"/>
      <c r="AQZ122" s="179"/>
      <c r="ARA122" s="179"/>
      <c r="ARB122" s="179"/>
      <c r="ARC122" s="179"/>
      <c r="ARD122" s="179"/>
      <c r="ARE122" s="179"/>
      <c r="ARF122" s="179"/>
      <c r="ARG122" s="179"/>
      <c r="ARH122" s="179"/>
      <c r="ARI122" s="179"/>
      <c r="ARJ122" s="179"/>
      <c r="ARK122" s="179"/>
      <c r="ARL122" s="179"/>
      <c r="ARM122" s="179"/>
      <c r="ARN122" s="179"/>
      <c r="ARO122" s="179"/>
      <c r="ARP122" s="179"/>
      <c r="ARQ122" s="179"/>
      <c r="ARR122" s="179"/>
      <c r="ARS122" s="179"/>
      <c r="ART122" s="179"/>
      <c r="ARU122" s="179"/>
      <c r="ARV122" s="179"/>
      <c r="ARW122" s="179"/>
      <c r="ARX122" s="179"/>
      <c r="ARY122" s="179"/>
      <c r="ARZ122" s="179"/>
      <c r="ASA122" s="179"/>
      <c r="ASB122" s="179"/>
      <c r="ASC122" s="179"/>
      <c r="ASD122" s="179"/>
      <c r="ASE122" s="179"/>
      <c r="ASF122" s="179"/>
      <c r="ASG122" s="179"/>
      <c r="ASH122" s="179"/>
      <c r="ASI122" s="179"/>
      <c r="ASJ122" s="179"/>
      <c r="ASK122" s="179"/>
      <c r="ASL122" s="179"/>
      <c r="ASM122" s="179"/>
      <c r="ASN122" s="179"/>
      <c r="ASO122" s="179"/>
      <c r="ASP122" s="179"/>
      <c r="ASQ122" s="179"/>
      <c r="ASR122" s="179"/>
      <c r="ASS122" s="179"/>
      <c r="AST122" s="179"/>
      <c r="ASU122" s="179"/>
      <c r="ASV122" s="179"/>
      <c r="ASW122" s="179"/>
      <c r="ASX122" s="179"/>
      <c r="ASY122" s="179"/>
      <c r="ASZ122" s="179"/>
      <c r="ATA122" s="179"/>
      <c r="ATB122" s="179"/>
      <c r="ATC122" s="179"/>
      <c r="ATD122" s="179"/>
      <c r="ATE122" s="179"/>
      <c r="ATF122" s="179"/>
      <c r="ATG122" s="179"/>
      <c r="ATH122" s="179"/>
      <c r="ATI122" s="179"/>
      <c r="ATJ122" s="179"/>
      <c r="ATK122" s="179"/>
      <c r="ATL122" s="179"/>
      <c r="ATM122" s="179"/>
      <c r="ATN122" s="179"/>
      <c r="ATO122" s="179"/>
      <c r="ATP122" s="179"/>
      <c r="ATQ122" s="179"/>
      <c r="ATR122" s="179"/>
      <c r="ATS122" s="179"/>
      <c r="ATT122" s="179"/>
      <c r="ATU122" s="179"/>
      <c r="ATV122" s="179"/>
      <c r="ATW122" s="179"/>
      <c r="ATX122" s="179"/>
      <c r="ATY122" s="179"/>
      <c r="ATZ122" s="179"/>
      <c r="AUA122" s="179"/>
      <c r="AUB122" s="179"/>
      <c r="AUC122" s="179"/>
      <c r="AUD122" s="179"/>
      <c r="AUE122" s="179"/>
      <c r="AUF122" s="179"/>
      <c r="AUG122" s="179"/>
      <c r="AUH122" s="179"/>
      <c r="AUI122" s="179"/>
      <c r="AUJ122" s="179"/>
      <c r="AUK122" s="179"/>
      <c r="AUL122" s="179"/>
      <c r="AUM122" s="179"/>
      <c r="AUN122" s="179"/>
      <c r="AUO122" s="179"/>
      <c r="AUP122" s="179"/>
      <c r="AUQ122" s="179"/>
      <c r="AUR122" s="179"/>
      <c r="AUS122" s="179"/>
      <c r="AUT122" s="179"/>
      <c r="AUU122" s="179"/>
      <c r="AUV122" s="179"/>
      <c r="AUW122" s="179"/>
      <c r="AUX122" s="179"/>
      <c r="AUY122" s="179"/>
      <c r="AUZ122" s="179"/>
      <c r="AVA122" s="179"/>
      <c r="AVB122" s="179"/>
      <c r="AVC122" s="179"/>
      <c r="AVD122" s="179"/>
      <c r="AVE122" s="179"/>
      <c r="AVF122" s="179"/>
      <c r="AVG122" s="179"/>
      <c r="AVH122" s="179"/>
      <c r="AVI122" s="179"/>
      <c r="AVJ122" s="179"/>
      <c r="AVK122" s="179"/>
      <c r="AVL122" s="179"/>
      <c r="AVM122" s="179"/>
      <c r="AVN122" s="179"/>
      <c r="AVO122" s="179"/>
      <c r="AVP122" s="179"/>
      <c r="AVQ122" s="179"/>
      <c r="AVR122" s="179"/>
      <c r="AVS122" s="179"/>
      <c r="AVT122" s="179"/>
      <c r="AVU122" s="179"/>
      <c r="AVV122" s="179"/>
      <c r="AVW122" s="179"/>
      <c r="AVX122" s="179"/>
      <c r="AVY122" s="179"/>
      <c r="AVZ122" s="179"/>
      <c r="AWA122" s="179"/>
      <c r="AWB122" s="179"/>
      <c r="AWC122" s="179"/>
      <c r="AWD122" s="179"/>
      <c r="AWE122" s="179"/>
      <c r="AWF122" s="179"/>
      <c r="AWG122" s="179"/>
      <c r="AWH122" s="179"/>
      <c r="AWI122" s="179"/>
      <c r="AWJ122" s="179"/>
      <c r="AWK122" s="179"/>
      <c r="AWL122" s="179"/>
      <c r="AWM122" s="179"/>
      <c r="AWN122" s="179"/>
      <c r="AWO122" s="179"/>
      <c r="AWP122" s="179"/>
      <c r="AWQ122" s="179"/>
      <c r="AWR122" s="179"/>
      <c r="AWS122" s="179"/>
      <c r="AWT122" s="179"/>
      <c r="AWU122" s="179"/>
      <c r="AWV122" s="179"/>
      <c r="AWW122" s="179"/>
      <c r="AWX122" s="179"/>
      <c r="AWY122" s="179"/>
      <c r="AWZ122" s="179"/>
      <c r="AXA122" s="179"/>
      <c r="AXB122" s="179"/>
      <c r="AXC122" s="179"/>
      <c r="AXD122" s="179"/>
      <c r="AXE122" s="179"/>
      <c r="AXF122" s="179"/>
      <c r="AXG122" s="179"/>
      <c r="AXH122" s="179"/>
      <c r="AXI122" s="179"/>
      <c r="AXJ122" s="179"/>
      <c r="AXK122" s="179"/>
      <c r="AXL122" s="179"/>
      <c r="AXM122" s="179"/>
      <c r="AXN122" s="179"/>
      <c r="AXO122" s="179"/>
      <c r="AXP122" s="179"/>
      <c r="AXQ122" s="179"/>
      <c r="AXR122" s="179"/>
      <c r="AXS122" s="179"/>
      <c r="AXT122" s="179"/>
      <c r="AXU122" s="179"/>
      <c r="AXV122" s="179"/>
      <c r="AXW122" s="179"/>
      <c r="AXX122" s="179"/>
      <c r="AXY122" s="179"/>
      <c r="AXZ122" s="179"/>
      <c r="AYA122" s="179"/>
      <c r="AYB122" s="179"/>
      <c r="AYC122" s="179"/>
      <c r="AYD122" s="179"/>
      <c r="AYE122" s="179"/>
      <c r="AYF122" s="179"/>
      <c r="AYG122" s="179"/>
      <c r="AYH122" s="179"/>
      <c r="AYI122" s="179"/>
      <c r="AYJ122" s="179"/>
      <c r="AYK122" s="179"/>
      <c r="AYL122" s="179"/>
      <c r="AYM122" s="179"/>
      <c r="AYN122" s="179"/>
      <c r="AYO122" s="179"/>
      <c r="AYP122" s="179"/>
      <c r="AYQ122" s="179"/>
      <c r="AYR122" s="179"/>
      <c r="AYS122" s="179"/>
      <c r="AYT122" s="179"/>
      <c r="AYU122" s="179"/>
      <c r="AYV122" s="179"/>
      <c r="AYW122" s="179"/>
      <c r="AYX122" s="179"/>
      <c r="AYY122" s="179"/>
      <c r="AYZ122" s="179"/>
      <c r="AZA122" s="179"/>
      <c r="AZB122" s="179"/>
      <c r="AZC122" s="179"/>
      <c r="AZD122" s="179"/>
      <c r="AZE122" s="179"/>
      <c r="AZF122" s="179"/>
      <c r="AZG122" s="179"/>
      <c r="AZH122" s="179"/>
      <c r="AZI122" s="179"/>
      <c r="AZJ122" s="179"/>
      <c r="AZK122" s="179"/>
      <c r="AZL122" s="179"/>
      <c r="AZM122" s="179"/>
      <c r="AZN122" s="179"/>
      <c r="AZO122" s="179"/>
      <c r="AZP122" s="179"/>
      <c r="AZQ122" s="179"/>
      <c r="AZR122" s="179"/>
      <c r="AZS122" s="179"/>
      <c r="AZT122" s="179"/>
      <c r="AZU122" s="179"/>
      <c r="AZV122" s="179"/>
      <c r="AZW122" s="179"/>
      <c r="AZX122" s="179"/>
      <c r="AZY122" s="179"/>
      <c r="AZZ122" s="179"/>
      <c r="BAA122" s="179"/>
      <c r="BAB122" s="179"/>
      <c r="BAC122" s="179"/>
      <c r="BAD122" s="179"/>
      <c r="BAE122" s="179"/>
      <c r="BAF122" s="179"/>
      <c r="BAG122" s="179"/>
      <c r="BAH122" s="179"/>
      <c r="BAI122" s="179"/>
      <c r="BAJ122" s="179"/>
      <c r="BAK122" s="179"/>
      <c r="BAL122" s="179"/>
      <c r="BAM122" s="179"/>
      <c r="BAN122" s="179"/>
      <c r="BAO122" s="179"/>
      <c r="BAP122" s="179"/>
      <c r="BAQ122" s="179"/>
      <c r="BAR122" s="179"/>
      <c r="BAS122" s="179"/>
      <c r="BAT122" s="179"/>
      <c r="BAU122" s="179"/>
      <c r="BAV122" s="179"/>
      <c r="BAW122" s="179"/>
      <c r="BAX122" s="179"/>
      <c r="BAY122" s="179"/>
      <c r="BAZ122" s="179"/>
      <c r="BBA122" s="179"/>
      <c r="BBB122" s="179"/>
      <c r="BBC122" s="179"/>
      <c r="BBD122" s="179"/>
      <c r="BBE122" s="179"/>
      <c r="BBF122" s="179"/>
      <c r="BBG122" s="179"/>
      <c r="BBH122" s="179"/>
      <c r="BBI122" s="179"/>
      <c r="BBJ122" s="179"/>
      <c r="BBK122" s="179"/>
      <c r="BBL122" s="179"/>
      <c r="BBM122" s="179"/>
      <c r="BBN122" s="179"/>
      <c r="BBO122" s="179"/>
      <c r="BBP122" s="179"/>
      <c r="BBQ122" s="179"/>
      <c r="BBR122" s="179"/>
      <c r="BBS122" s="179"/>
      <c r="BBT122" s="179"/>
      <c r="BBU122" s="179"/>
      <c r="BBV122" s="179"/>
      <c r="BBW122" s="179"/>
      <c r="BBX122" s="179"/>
      <c r="BBY122" s="179"/>
      <c r="BBZ122" s="179"/>
      <c r="BCA122" s="179"/>
      <c r="BCB122" s="179"/>
      <c r="BCC122" s="179"/>
      <c r="BCD122" s="179"/>
      <c r="BCE122" s="179"/>
      <c r="BCF122" s="179"/>
      <c r="BCG122" s="179"/>
      <c r="BCH122" s="179"/>
      <c r="BCI122" s="179"/>
      <c r="BCJ122" s="179"/>
      <c r="BCK122" s="179"/>
      <c r="BCL122" s="179"/>
      <c r="BCM122" s="179"/>
      <c r="BCN122" s="179"/>
      <c r="BCO122" s="179"/>
      <c r="BCP122" s="179"/>
      <c r="BCQ122" s="179"/>
      <c r="BCR122" s="179"/>
      <c r="BCS122" s="179"/>
      <c r="BCT122" s="179"/>
      <c r="BCU122" s="179"/>
      <c r="BCV122" s="179"/>
      <c r="BCW122" s="179"/>
      <c r="BCX122" s="179"/>
      <c r="BCY122" s="179"/>
      <c r="BCZ122" s="179"/>
      <c r="BDA122" s="179"/>
      <c r="BDB122" s="179"/>
      <c r="BDC122" s="179"/>
      <c r="BDD122" s="179"/>
      <c r="BDE122" s="179"/>
      <c r="BDF122" s="179"/>
      <c r="BDG122" s="179"/>
      <c r="BDH122" s="179"/>
      <c r="BDI122" s="179"/>
      <c r="BDJ122" s="179"/>
      <c r="BDK122" s="179"/>
      <c r="BDL122" s="179"/>
      <c r="BDM122" s="179"/>
      <c r="BDN122" s="179"/>
      <c r="BDO122" s="179"/>
      <c r="BDP122" s="179"/>
      <c r="BDQ122" s="179"/>
      <c r="BDR122" s="179"/>
      <c r="BDS122" s="179"/>
      <c r="BDT122" s="179"/>
      <c r="BDU122" s="179"/>
      <c r="BDV122" s="179"/>
      <c r="BDW122" s="179"/>
      <c r="BDX122" s="179"/>
      <c r="BDY122" s="179"/>
      <c r="BDZ122" s="179"/>
      <c r="BEA122" s="179"/>
      <c r="BEB122" s="179"/>
      <c r="BEC122" s="179"/>
      <c r="BED122" s="179"/>
      <c r="BEE122" s="179"/>
      <c r="BEF122" s="179"/>
      <c r="BEG122" s="179"/>
      <c r="BEH122" s="179"/>
      <c r="BEI122" s="179"/>
      <c r="BEJ122" s="179"/>
      <c r="BEK122" s="179"/>
      <c r="BEL122" s="179"/>
      <c r="BEM122" s="179"/>
      <c r="BEN122" s="179"/>
      <c r="BEO122" s="179"/>
      <c r="BEP122" s="179"/>
      <c r="BEQ122" s="179"/>
      <c r="BER122" s="179"/>
      <c r="BES122" s="179"/>
      <c r="BET122" s="179"/>
      <c r="BEU122" s="179"/>
      <c r="BEV122" s="179"/>
      <c r="BEW122" s="179"/>
      <c r="BEX122" s="179"/>
      <c r="BEY122" s="179"/>
      <c r="BEZ122" s="179"/>
      <c r="BFA122" s="179"/>
      <c r="BFB122" s="179"/>
      <c r="BFC122" s="179"/>
      <c r="BFD122" s="179"/>
      <c r="BFE122" s="179"/>
      <c r="BFF122" s="179"/>
      <c r="BFG122" s="179"/>
      <c r="BFH122" s="179"/>
      <c r="BFI122" s="179"/>
      <c r="BFJ122" s="179"/>
      <c r="BFK122" s="179"/>
      <c r="BFL122" s="179"/>
      <c r="BFM122" s="179"/>
      <c r="BFN122" s="179"/>
      <c r="BFO122" s="179"/>
      <c r="BFP122" s="179"/>
      <c r="BFQ122" s="179"/>
      <c r="BFR122" s="179"/>
      <c r="BFS122" s="179"/>
      <c r="BFT122" s="179"/>
      <c r="BFU122" s="179"/>
      <c r="BFV122" s="179"/>
      <c r="BFW122" s="179"/>
      <c r="BFX122" s="179"/>
      <c r="BFY122" s="179"/>
      <c r="BFZ122" s="179"/>
      <c r="BGA122" s="179"/>
      <c r="BGB122" s="179"/>
      <c r="BGC122" s="179"/>
      <c r="BGD122" s="179"/>
      <c r="BGE122" s="179"/>
      <c r="BGF122" s="179"/>
      <c r="BGG122" s="179"/>
      <c r="BGH122" s="179"/>
      <c r="BGI122" s="179"/>
      <c r="BGJ122" s="179"/>
      <c r="BGK122" s="179"/>
      <c r="BGL122" s="179"/>
      <c r="BGM122" s="179"/>
      <c r="BGN122" s="179"/>
      <c r="BGO122" s="179"/>
      <c r="BGP122" s="179"/>
      <c r="BGQ122" s="179"/>
      <c r="BGR122" s="179"/>
      <c r="BGS122" s="179"/>
      <c r="BGT122" s="179"/>
      <c r="BGU122" s="179"/>
      <c r="BGV122" s="179"/>
      <c r="BGW122" s="179"/>
      <c r="BGX122" s="179"/>
      <c r="BGY122" s="179"/>
      <c r="BGZ122" s="179"/>
      <c r="BHA122" s="179"/>
      <c r="BHB122" s="179"/>
      <c r="BHC122" s="179"/>
      <c r="BHD122" s="179"/>
      <c r="BHE122" s="179"/>
      <c r="BHF122" s="179"/>
      <c r="BHG122" s="179"/>
      <c r="BHH122" s="179"/>
      <c r="BHI122" s="179"/>
      <c r="BHJ122" s="179"/>
      <c r="BHK122" s="179"/>
      <c r="BHL122" s="179"/>
      <c r="BHM122" s="179"/>
      <c r="BHN122" s="179"/>
      <c r="BHO122" s="179"/>
      <c r="BHP122" s="179"/>
      <c r="BHQ122" s="179"/>
      <c r="BHR122" s="179"/>
      <c r="BHS122" s="179"/>
      <c r="BHT122" s="179"/>
      <c r="BHU122" s="179"/>
      <c r="BHV122" s="179"/>
      <c r="BHW122" s="179"/>
      <c r="BHX122" s="179"/>
      <c r="BHY122" s="179"/>
      <c r="BHZ122" s="179"/>
      <c r="BIA122" s="179"/>
      <c r="BIB122" s="179"/>
      <c r="BIC122" s="179"/>
      <c r="BID122" s="179"/>
      <c r="BIE122" s="179"/>
      <c r="BIF122" s="179"/>
      <c r="BIG122" s="179"/>
      <c r="BIH122" s="179"/>
      <c r="BII122" s="179"/>
      <c r="BIJ122" s="179"/>
      <c r="BIK122" s="179"/>
      <c r="BIL122" s="179"/>
      <c r="BIM122" s="179"/>
      <c r="BIN122" s="179"/>
      <c r="BIO122" s="179"/>
      <c r="BIP122" s="179"/>
      <c r="BIQ122" s="179"/>
      <c r="BIR122" s="179"/>
      <c r="BIS122" s="179"/>
      <c r="BIT122" s="179"/>
      <c r="BIU122" s="179"/>
      <c r="BIV122" s="179"/>
      <c r="BIW122" s="179"/>
      <c r="BIX122" s="179"/>
      <c r="BIY122" s="179"/>
      <c r="BIZ122" s="179"/>
      <c r="BJA122" s="179"/>
      <c r="BJB122" s="179"/>
      <c r="BJC122" s="179"/>
      <c r="BJD122" s="179"/>
      <c r="BJE122" s="179"/>
      <c r="BJF122" s="179"/>
      <c r="BJG122" s="179"/>
      <c r="BJH122" s="179"/>
      <c r="BJI122" s="179"/>
      <c r="BJJ122" s="179"/>
      <c r="BJK122" s="179"/>
      <c r="BJL122" s="179"/>
      <c r="BJM122" s="179"/>
      <c r="BJN122" s="179"/>
      <c r="BJO122" s="179"/>
      <c r="BJP122" s="179"/>
      <c r="BJQ122" s="179"/>
      <c r="BJR122" s="179"/>
      <c r="BJS122" s="179"/>
      <c r="BJT122" s="179"/>
      <c r="BJU122" s="179"/>
      <c r="BJV122" s="179"/>
      <c r="BJW122" s="179"/>
      <c r="BJX122" s="179"/>
      <c r="BJY122" s="179"/>
      <c r="BJZ122" s="179"/>
      <c r="BKA122" s="179"/>
      <c r="BKB122" s="179"/>
      <c r="BKC122" s="179"/>
      <c r="BKD122" s="179"/>
      <c r="BKE122" s="179"/>
      <c r="BKF122" s="179"/>
      <c r="BKG122" s="179"/>
      <c r="BKH122" s="179"/>
      <c r="BKI122" s="179"/>
      <c r="BKJ122" s="179"/>
      <c r="BKK122" s="179"/>
      <c r="BKL122" s="179"/>
      <c r="BKM122" s="179"/>
      <c r="BKN122" s="179"/>
      <c r="BKO122" s="179"/>
      <c r="BKP122" s="179"/>
      <c r="BKQ122" s="179"/>
      <c r="BKR122" s="179"/>
      <c r="BKS122" s="179"/>
      <c r="BKT122" s="179"/>
      <c r="BKU122" s="179"/>
      <c r="BKV122" s="179"/>
      <c r="BKW122" s="179"/>
      <c r="BKX122" s="179"/>
      <c r="BKY122" s="179"/>
      <c r="BKZ122" s="179"/>
      <c r="BLA122" s="179"/>
      <c r="BLB122" s="179"/>
      <c r="BLC122" s="179"/>
      <c r="BLD122" s="179"/>
      <c r="BLE122" s="179"/>
      <c r="BLF122" s="179"/>
      <c r="BLG122" s="179"/>
      <c r="BLH122" s="179"/>
      <c r="BLI122" s="179"/>
      <c r="BLJ122" s="179"/>
      <c r="BLK122" s="179"/>
      <c r="BLL122" s="179"/>
      <c r="BLM122" s="179"/>
      <c r="BLN122" s="179"/>
      <c r="BLO122" s="179"/>
      <c r="BLP122" s="179"/>
      <c r="BLQ122" s="179"/>
      <c r="BLR122" s="179"/>
      <c r="BLS122" s="179"/>
      <c r="BLT122" s="179"/>
      <c r="BLU122" s="179"/>
      <c r="BLV122" s="179"/>
      <c r="BLW122" s="179"/>
      <c r="BLX122" s="179"/>
      <c r="BLY122" s="179"/>
      <c r="BLZ122" s="179"/>
      <c r="BMA122" s="179"/>
      <c r="BMB122" s="179"/>
      <c r="BMC122" s="179"/>
      <c r="BMD122" s="179"/>
      <c r="BME122" s="179"/>
      <c r="BMF122" s="179"/>
      <c r="BMG122" s="179"/>
      <c r="BMH122" s="179"/>
      <c r="BMI122" s="179"/>
      <c r="BMJ122" s="179"/>
      <c r="BMK122" s="179"/>
      <c r="BML122" s="179"/>
      <c r="BMM122" s="179"/>
      <c r="BMN122" s="179"/>
      <c r="BMO122" s="179"/>
      <c r="BMP122" s="179"/>
      <c r="BMQ122" s="179"/>
      <c r="BMR122" s="179"/>
      <c r="BMS122" s="179"/>
      <c r="BMT122" s="179"/>
      <c r="BMU122" s="179"/>
      <c r="BMV122" s="179"/>
      <c r="BMW122" s="179"/>
      <c r="BMX122" s="179"/>
      <c r="BMY122" s="179"/>
      <c r="BMZ122" s="179"/>
      <c r="BNA122" s="179"/>
      <c r="BNB122" s="179"/>
      <c r="BNC122" s="179"/>
      <c r="BND122" s="179"/>
      <c r="BNE122" s="179"/>
      <c r="BNF122" s="179"/>
      <c r="BNG122" s="179"/>
      <c r="BNH122" s="179"/>
      <c r="BNI122" s="179"/>
      <c r="BNJ122" s="179"/>
      <c r="BNK122" s="179"/>
      <c r="BNL122" s="179"/>
      <c r="BNM122" s="179"/>
      <c r="BNN122" s="179"/>
      <c r="BNO122" s="179"/>
      <c r="BNP122" s="179"/>
      <c r="BNQ122" s="179"/>
      <c r="BNR122" s="179"/>
      <c r="BNS122" s="179"/>
      <c r="BNT122" s="179"/>
      <c r="BNU122" s="179"/>
      <c r="BNV122" s="179"/>
      <c r="BNW122" s="179"/>
      <c r="BNX122" s="179"/>
      <c r="BNY122" s="179"/>
      <c r="BNZ122" s="179"/>
      <c r="BOA122" s="179"/>
      <c r="BOB122" s="179"/>
      <c r="BOC122" s="179"/>
      <c r="BOD122" s="179"/>
      <c r="BOE122" s="179"/>
      <c r="BOF122" s="179"/>
      <c r="BOG122" s="179"/>
      <c r="BOH122" s="179"/>
      <c r="BOI122" s="179"/>
      <c r="BOJ122" s="179"/>
      <c r="BOK122" s="179"/>
      <c r="BOL122" s="179"/>
      <c r="BOM122" s="179"/>
      <c r="BON122" s="179"/>
      <c r="BOO122" s="179"/>
      <c r="BOP122" s="179"/>
      <c r="BOQ122" s="179"/>
      <c r="BOR122" s="179"/>
      <c r="BOS122" s="179"/>
      <c r="BOT122" s="179"/>
      <c r="BOU122" s="179"/>
      <c r="BOV122" s="179"/>
      <c r="BOW122" s="179"/>
      <c r="BOX122" s="179"/>
      <c r="BOY122" s="179"/>
      <c r="BOZ122" s="179"/>
      <c r="BPA122" s="179"/>
      <c r="BPB122" s="179"/>
      <c r="BPC122" s="179"/>
      <c r="BPD122" s="179"/>
      <c r="BPE122" s="179"/>
      <c r="BPF122" s="179"/>
      <c r="BPG122" s="179"/>
      <c r="BPH122" s="179"/>
      <c r="BPI122" s="179"/>
      <c r="BPJ122" s="179"/>
      <c r="BPK122" s="179"/>
      <c r="BPL122" s="179"/>
      <c r="BPM122" s="179"/>
      <c r="BPN122" s="179"/>
      <c r="BPO122" s="179"/>
      <c r="BPP122" s="179"/>
      <c r="BPQ122" s="179"/>
      <c r="BPR122" s="179"/>
      <c r="BPS122" s="179"/>
      <c r="BPT122" s="179"/>
      <c r="BPU122" s="179"/>
      <c r="BPV122" s="179"/>
      <c r="BPW122" s="179"/>
      <c r="BPX122" s="179"/>
      <c r="BPY122" s="179"/>
      <c r="BPZ122" s="179"/>
      <c r="BQA122" s="179"/>
      <c r="BQB122" s="179"/>
      <c r="BQC122" s="179"/>
      <c r="BQD122" s="179"/>
      <c r="BQE122" s="179"/>
      <c r="BQF122" s="179"/>
      <c r="BQG122" s="179"/>
      <c r="BQH122" s="179"/>
      <c r="BQI122" s="179"/>
      <c r="BQJ122" s="179"/>
      <c r="BQK122" s="179"/>
      <c r="BQL122" s="179"/>
      <c r="BQM122" s="179"/>
      <c r="BQN122" s="179"/>
      <c r="BQO122" s="179"/>
      <c r="BQP122" s="179"/>
      <c r="BQQ122" s="179"/>
      <c r="BQR122" s="179"/>
      <c r="BQS122" s="179"/>
      <c r="BQT122" s="179"/>
      <c r="BQU122" s="179"/>
      <c r="BQV122" s="179"/>
      <c r="BQW122" s="179"/>
      <c r="BQX122" s="179"/>
      <c r="BQY122" s="179"/>
      <c r="BQZ122" s="179"/>
      <c r="BRA122" s="179"/>
      <c r="BRB122" s="179"/>
      <c r="BRC122" s="179"/>
      <c r="BRD122" s="179"/>
      <c r="BRE122" s="179"/>
      <c r="BRF122" s="179"/>
      <c r="BRG122" s="179"/>
      <c r="BRH122" s="179"/>
      <c r="BRI122" s="179"/>
      <c r="BRJ122" s="179"/>
      <c r="BRK122" s="179"/>
      <c r="BRL122" s="179"/>
      <c r="BRM122" s="179"/>
      <c r="BRN122" s="179"/>
      <c r="BRO122" s="179"/>
      <c r="BRP122" s="179"/>
      <c r="BRQ122" s="179"/>
      <c r="BRR122" s="179"/>
      <c r="BRS122" s="179"/>
      <c r="BRT122" s="179"/>
      <c r="BRU122" s="179"/>
      <c r="BRV122" s="179"/>
      <c r="BRW122" s="179"/>
      <c r="BRX122" s="179"/>
      <c r="BRY122" s="179"/>
      <c r="BRZ122" s="179"/>
      <c r="BSA122" s="179"/>
      <c r="BSB122" s="179"/>
      <c r="BSC122" s="179"/>
      <c r="BSD122" s="179"/>
      <c r="BSE122" s="179"/>
      <c r="BSF122" s="179"/>
      <c r="BSG122" s="179"/>
      <c r="BSH122" s="179"/>
      <c r="BSI122" s="179"/>
      <c r="BSJ122" s="179"/>
      <c r="BSK122" s="179"/>
      <c r="BSL122" s="179"/>
      <c r="BSM122" s="179"/>
      <c r="BSN122" s="179"/>
      <c r="BSO122" s="179"/>
      <c r="BSP122" s="179"/>
      <c r="BSQ122" s="179"/>
      <c r="BSR122" s="179"/>
      <c r="BSS122" s="179"/>
      <c r="BST122" s="179"/>
      <c r="BSU122" s="179"/>
      <c r="BSV122" s="179"/>
      <c r="BSW122" s="179"/>
      <c r="BSX122" s="179"/>
      <c r="BSY122" s="179"/>
      <c r="BSZ122" s="179"/>
      <c r="BTA122" s="179"/>
      <c r="BTB122" s="179"/>
      <c r="BTC122" s="179"/>
      <c r="BTD122" s="179"/>
      <c r="BTE122" s="179"/>
      <c r="BTF122" s="179"/>
      <c r="BTG122" s="179"/>
      <c r="BTH122" s="179"/>
      <c r="BTI122" s="179"/>
      <c r="BTJ122" s="179"/>
      <c r="BTK122" s="179"/>
      <c r="BTL122" s="179"/>
      <c r="BTM122" s="179"/>
      <c r="BTN122" s="179"/>
      <c r="BTO122" s="179"/>
      <c r="BTP122" s="179"/>
      <c r="BTQ122" s="179"/>
      <c r="BTR122" s="179"/>
      <c r="BTS122" s="179"/>
      <c r="BTT122" s="179"/>
      <c r="BTU122" s="179"/>
      <c r="BTV122" s="179"/>
      <c r="BTW122" s="179"/>
      <c r="BTX122" s="179"/>
      <c r="BTY122" s="179"/>
      <c r="BTZ122" s="179"/>
      <c r="BUA122" s="179"/>
      <c r="BUB122" s="179"/>
      <c r="BUC122" s="179"/>
      <c r="BUD122" s="179"/>
      <c r="BUE122" s="179"/>
      <c r="BUF122" s="179"/>
      <c r="BUG122" s="179"/>
      <c r="BUH122" s="179"/>
      <c r="BUI122" s="179"/>
      <c r="BUJ122" s="179"/>
      <c r="BUK122" s="179"/>
      <c r="BUL122" s="179"/>
      <c r="BUM122" s="179"/>
      <c r="BUN122" s="179"/>
      <c r="BUO122" s="179"/>
      <c r="BUP122" s="179"/>
      <c r="BUQ122" s="179"/>
      <c r="BUR122" s="179"/>
      <c r="BUS122" s="179"/>
      <c r="BUT122" s="179"/>
      <c r="BUU122" s="179"/>
      <c r="BUV122" s="179"/>
      <c r="BUW122" s="179"/>
      <c r="BUX122" s="179"/>
      <c r="BUY122" s="179"/>
      <c r="BUZ122" s="179"/>
      <c r="BVA122" s="179"/>
      <c r="BVB122" s="179"/>
      <c r="BVC122" s="179"/>
      <c r="BVD122" s="179"/>
      <c r="BVE122" s="179"/>
      <c r="BVF122" s="179"/>
      <c r="BVG122" s="179"/>
      <c r="BVH122" s="179"/>
      <c r="BVI122" s="179"/>
      <c r="BVJ122" s="179"/>
      <c r="BVK122" s="179"/>
      <c r="BVL122" s="179"/>
      <c r="BVM122" s="179"/>
      <c r="BVN122" s="179"/>
      <c r="BVO122" s="179"/>
      <c r="BVP122" s="179"/>
      <c r="BVQ122" s="179"/>
      <c r="BVR122" s="179"/>
      <c r="BVS122" s="179"/>
      <c r="BVT122" s="179"/>
      <c r="BVU122" s="179"/>
      <c r="BVV122" s="179"/>
      <c r="BVW122" s="179"/>
      <c r="BVX122" s="179"/>
      <c r="BVY122" s="179"/>
      <c r="BVZ122" s="179"/>
      <c r="BWA122" s="179"/>
      <c r="BWB122" s="179"/>
      <c r="BWC122" s="179"/>
      <c r="BWD122" s="179"/>
      <c r="BWE122" s="179"/>
      <c r="BWF122" s="179"/>
      <c r="BWG122" s="179"/>
      <c r="BWH122" s="179"/>
      <c r="BWI122" s="179"/>
      <c r="BWJ122" s="179"/>
      <c r="BWK122" s="179"/>
      <c r="BWL122" s="179"/>
      <c r="BWM122" s="179"/>
      <c r="BWN122" s="179"/>
      <c r="BWO122" s="179"/>
      <c r="BWP122" s="179"/>
      <c r="BWQ122" s="179"/>
      <c r="BWR122" s="179"/>
      <c r="BWS122" s="179"/>
      <c r="BWT122" s="179"/>
      <c r="BWU122" s="179"/>
      <c r="BWV122" s="179"/>
      <c r="BWW122" s="179"/>
      <c r="BWX122" s="179"/>
      <c r="BWY122" s="179"/>
      <c r="BWZ122" s="179"/>
      <c r="BXA122" s="179"/>
      <c r="BXB122" s="179"/>
      <c r="BXC122" s="179"/>
      <c r="BXD122" s="179"/>
      <c r="BXE122" s="179"/>
      <c r="BXF122" s="179"/>
      <c r="BXG122" s="179"/>
      <c r="BXH122" s="179"/>
      <c r="BXI122" s="179"/>
      <c r="BXJ122" s="179"/>
      <c r="BXK122" s="179"/>
      <c r="BXL122" s="179"/>
      <c r="BXM122" s="179"/>
      <c r="BXN122" s="179"/>
      <c r="BXO122" s="179"/>
      <c r="BXP122" s="179"/>
      <c r="BXQ122" s="179"/>
      <c r="BXR122" s="179"/>
      <c r="BXS122" s="179"/>
      <c r="BXT122" s="179"/>
      <c r="BXU122" s="179"/>
      <c r="BXV122" s="179"/>
      <c r="BXW122" s="179"/>
      <c r="BXX122" s="179"/>
      <c r="BXY122" s="179"/>
      <c r="BXZ122" s="179"/>
      <c r="BYA122" s="179"/>
      <c r="BYB122" s="179"/>
      <c r="BYC122" s="179"/>
      <c r="BYD122" s="179"/>
      <c r="BYE122" s="179"/>
      <c r="BYF122" s="179"/>
      <c r="BYG122" s="179"/>
      <c r="BYH122" s="179"/>
      <c r="BYI122" s="179"/>
      <c r="BYJ122" s="179"/>
      <c r="BYK122" s="179"/>
      <c r="BYL122" s="179"/>
      <c r="BYM122" s="179"/>
      <c r="BYN122" s="179"/>
      <c r="BYO122" s="179"/>
      <c r="BYP122" s="179"/>
      <c r="BYQ122" s="179"/>
      <c r="BYR122" s="179"/>
      <c r="BYS122" s="179"/>
      <c r="BYT122" s="179"/>
      <c r="BYU122" s="179"/>
      <c r="BYV122" s="179"/>
      <c r="BYW122" s="179"/>
      <c r="BYX122" s="179"/>
      <c r="BYY122" s="179"/>
      <c r="BYZ122" s="179"/>
      <c r="BZA122" s="179"/>
      <c r="BZB122" s="179"/>
      <c r="BZC122" s="179"/>
      <c r="BZD122" s="179"/>
      <c r="BZE122" s="179"/>
      <c r="BZF122" s="179"/>
      <c r="BZG122" s="179"/>
      <c r="BZH122" s="179"/>
      <c r="BZI122" s="179"/>
      <c r="BZJ122" s="179"/>
      <c r="BZK122" s="179"/>
      <c r="BZL122" s="179"/>
      <c r="BZM122" s="179"/>
      <c r="BZN122" s="179"/>
      <c r="BZO122" s="179"/>
      <c r="BZP122" s="179"/>
      <c r="BZQ122" s="179"/>
      <c r="BZR122" s="179"/>
      <c r="BZS122" s="179"/>
      <c r="BZT122" s="179"/>
      <c r="BZU122" s="179"/>
      <c r="BZV122" s="179"/>
      <c r="BZW122" s="179"/>
      <c r="BZX122" s="179"/>
      <c r="BZY122" s="179"/>
      <c r="BZZ122" s="179"/>
      <c r="CAA122" s="179"/>
      <c r="CAB122" s="179"/>
      <c r="CAC122" s="179"/>
      <c r="CAD122" s="179"/>
      <c r="CAE122" s="179"/>
      <c r="CAF122" s="179"/>
      <c r="CAG122" s="179"/>
      <c r="CAH122" s="179"/>
      <c r="CAI122" s="179"/>
      <c r="CAJ122" s="179"/>
      <c r="CAK122" s="179"/>
      <c r="CAL122" s="179"/>
      <c r="CAM122" s="179"/>
      <c r="CAN122" s="179"/>
      <c r="CAO122" s="179"/>
      <c r="CAP122" s="179"/>
      <c r="CAQ122" s="179"/>
      <c r="CAR122" s="179"/>
      <c r="CAS122" s="179"/>
      <c r="CAT122" s="179"/>
      <c r="CAU122" s="179"/>
      <c r="CAV122" s="179"/>
      <c r="CAW122" s="179"/>
      <c r="CAX122" s="179"/>
      <c r="CAY122" s="179"/>
      <c r="CAZ122" s="179"/>
      <c r="CBA122" s="179"/>
      <c r="CBB122" s="179"/>
      <c r="CBC122" s="179"/>
      <c r="CBD122" s="179"/>
      <c r="CBE122" s="179"/>
      <c r="CBF122" s="179"/>
      <c r="CBG122" s="179"/>
      <c r="CBH122" s="179"/>
      <c r="CBI122" s="179"/>
      <c r="CBJ122" s="179"/>
      <c r="CBK122" s="179"/>
      <c r="CBL122" s="179"/>
      <c r="CBM122" s="179"/>
      <c r="CBN122" s="179"/>
      <c r="CBO122" s="179"/>
      <c r="CBP122" s="179"/>
      <c r="CBQ122" s="179"/>
      <c r="CBR122" s="179"/>
      <c r="CBS122" s="179"/>
      <c r="CBT122" s="179"/>
      <c r="CBU122" s="179"/>
      <c r="CBV122" s="179"/>
      <c r="CBW122" s="179"/>
      <c r="CBX122" s="179"/>
      <c r="CBY122" s="179"/>
      <c r="CBZ122" s="179"/>
      <c r="CCA122" s="179"/>
      <c r="CCB122" s="179"/>
      <c r="CCC122" s="179"/>
      <c r="CCD122" s="179"/>
      <c r="CCE122" s="179"/>
      <c r="CCF122" s="179"/>
      <c r="CCG122" s="179"/>
      <c r="CCH122" s="179"/>
      <c r="CCI122" s="179"/>
      <c r="CCJ122" s="179"/>
      <c r="CCK122" s="179"/>
      <c r="CCL122" s="179"/>
      <c r="CCM122" s="179"/>
      <c r="CCN122" s="179"/>
      <c r="CCO122" s="179"/>
      <c r="CCP122" s="179"/>
      <c r="CCQ122" s="179"/>
      <c r="CCR122" s="179"/>
      <c r="CCS122" s="179"/>
      <c r="CCT122" s="179"/>
      <c r="CCU122" s="179"/>
      <c r="CCV122" s="179"/>
      <c r="CCW122" s="179"/>
      <c r="CCX122" s="179"/>
      <c r="CCY122" s="179"/>
      <c r="CCZ122" s="179"/>
      <c r="CDA122" s="179"/>
      <c r="CDB122" s="179"/>
      <c r="CDC122" s="179"/>
      <c r="CDD122" s="179"/>
      <c r="CDE122" s="179"/>
      <c r="CDF122" s="179"/>
      <c r="CDG122" s="179"/>
      <c r="CDH122" s="179"/>
      <c r="CDI122" s="179"/>
      <c r="CDJ122" s="179"/>
      <c r="CDK122" s="179"/>
      <c r="CDL122" s="179"/>
      <c r="CDM122" s="179"/>
      <c r="CDN122" s="179"/>
      <c r="CDO122" s="179"/>
      <c r="CDP122" s="179"/>
      <c r="CDQ122" s="179"/>
      <c r="CDR122" s="179"/>
      <c r="CDS122" s="179"/>
      <c r="CDT122" s="179"/>
      <c r="CDU122" s="179"/>
      <c r="CDV122" s="179"/>
      <c r="CDW122" s="179"/>
      <c r="CDX122" s="179"/>
      <c r="CDY122" s="179"/>
      <c r="CDZ122" s="179"/>
      <c r="CEA122" s="179"/>
      <c r="CEB122" s="179"/>
      <c r="CEC122" s="179"/>
      <c r="CED122" s="179"/>
      <c r="CEE122" s="179"/>
      <c r="CEF122" s="179"/>
      <c r="CEG122" s="179"/>
      <c r="CEH122" s="179"/>
      <c r="CEI122" s="179"/>
      <c r="CEJ122" s="179"/>
      <c r="CEK122" s="179"/>
      <c r="CEL122" s="179"/>
      <c r="CEM122" s="179"/>
      <c r="CEN122" s="179"/>
      <c r="CEO122" s="179"/>
      <c r="CEP122" s="179"/>
      <c r="CEQ122" s="179"/>
      <c r="CER122" s="179"/>
      <c r="CES122" s="179"/>
      <c r="CET122" s="179"/>
      <c r="CEU122" s="179"/>
      <c r="CEV122" s="179"/>
      <c r="CEW122" s="179"/>
      <c r="CEX122" s="179"/>
      <c r="CEY122" s="179"/>
      <c r="CEZ122" s="179"/>
      <c r="CFA122" s="179"/>
      <c r="CFB122" s="179"/>
      <c r="CFC122" s="179"/>
      <c r="CFD122" s="179"/>
      <c r="CFE122" s="179"/>
      <c r="CFF122" s="179"/>
      <c r="CFG122" s="179"/>
      <c r="CFH122" s="179"/>
      <c r="CFI122" s="179"/>
      <c r="CFJ122" s="179"/>
      <c r="CFK122" s="179"/>
      <c r="CFL122" s="179"/>
      <c r="CFM122" s="179"/>
      <c r="CFN122" s="179"/>
      <c r="CFO122" s="179"/>
      <c r="CFP122" s="179"/>
      <c r="CFQ122" s="179"/>
      <c r="CFR122" s="179"/>
      <c r="CFS122" s="179"/>
      <c r="CFT122" s="179"/>
      <c r="CFU122" s="179"/>
      <c r="CFV122" s="179"/>
      <c r="CFW122" s="179"/>
      <c r="CFX122" s="179"/>
      <c r="CFY122" s="179"/>
      <c r="CFZ122" s="179"/>
      <c r="CGA122" s="179"/>
      <c r="CGB122" s="179"/>
      <c r="CGC122" s="179"/>
      <c r="CGD122" s="179"/>
      <c r="CGE122" s="179"/>
      <c r="CGF122" s="179"/>
      <c r="CGG122" s="179"/>
      <c r="CGH122" s="179"/>
      <c r="CGI122" s="179"/>
      <c r="CGJ122" s="179"/>
      <c r="CGK122" s="179"/>
      <c r="CGL122" s="179"/>
      <c r="CGM122" s="179"/>
      <c r="CGN122" s="179"/>
      <c r="CGO122" s="179"/>
      <c r="CGP122" s="179"/>
      <c r="CGQ122" s="179"/>
      <c r="CGR122" s="179"/>
      <c r="CGS122" s="179"/>
      <c r="CGT122" s="179"/>
      <c r="CGU122" s="179"/>
      <c r="CGV122" s="179"/>
      <c r="CGW122" s="179"/>
      <c r="CGX122" s="179"/>
      <c r="CGY122" s="179"/>
      <c r="CGZ122" s="179"/>
      <c r="CHA122" s="179"/>
      <c r="CHB122" s="179"/>
      <c r="CHC122" s="179"/>
      <c r="CHD122" s="179"/>
      <c r="CHE122" s="179"/>
      <c r="CHF122" s="179"/>
      <c r="CHG122" s="179"/>
      <c r="CHH122" s="179"/>
      <c r="CHI122" s="179"/>
      <c r="CHJ122" s="179"/>
      <c r="CHK122" s="179"/>
      <c r="CHL122" s="179"/>
      <c r="CHM122" s="179"/>
      <c r="CHN122" s="179"/>
      <c r="CHO122" s="179"/>
      <c r="CHP122" s="179"/>
      <c r="CHQ122" s="179"/>
      <c r="CHR122" s="179"/>
      <c r="CHS122" s="179"/>
      <c r="CHT122" s="179"/>
      <c r="CHU122" s="179"/>
      <c r="CHV122" s="179"/>
      <c r="CHW122" s="179"/>
      <c r="CHX122" s="179"/>
      <c r="CHY122" s="179"/>
      <c r="CHZ122" s="179"/>
      <c r="CIA122" s="179"/>
      <c r="CIB122" s="179"/>
      <c r="CIC122" s="179"/>
      <c r="CID122" s="179"/>
      <c r="CIE122" s="179"/>
      <c r="CIF122" s="179"/>
      <c r="CIG122" s="179"/>
      <c r="CIH122" s="179"/>
      <c r="CII122" s="179"/>
      <c r="CIJ122" s="179"/>
      <c r="CIK122" s="179"/>
      <c r="CIL122" s="179"/>
      <c r="CIM122" s="179"/>
      <c r="CIN122" s="179"/>
      <c r="CIO122" s="179"/>
      <c r="CIP122" s="179"/>
      <c r="CIQ122" s="179"/>
      <c r="CIR122" s="179"/>
      <c r="CIS122" s="179"/>
      <c r="CIT122" s="179"/>
      <c r="CIU122" s="179"/>
      <c r="CIV122" s="179"/>
      <c r="CIW122" s="179"/>
      <c r="CIX122" s="179"/>
      <c r="CIY122" s="179"/>
      <c r="CIZ122" s="179"/>
      <c r="CJA122" s="179"/>
      <c r="CJB122" s="179"/>
      <c r="CJC122" s="179"/>
      <c r="CJD122" s="179"/>
      <c r="CJE122" s="179"/>
      <c r="CJF122" s="179"/>
      <c r="CJG122" s="179"/>
      <c r="CJH122" s="179"/>
      <c r="CJI122" s="179"/>
      <c r="CJJ122" s="179"/>
      <c r="CJK122" s="179"/>
      <c r="CJL122" s="179"/>
      <c r="CJM122" s="179"/>
      <c r="CJN122" s="179"/>
      <c r="CJO122" s="179"/>
      <c r="CJP122" s="179"/>
      <c r="CJQ122" s="179"/>
      <c r="CJR122" s="179"/>
      <c r="CJS122" s="179"/>
      <c r="CJT122" s="179"/>
      <c r="CJU122" s="179"/>
      <c r="CJV122" s="179"/>
      <c r="CJW122" s="179"/>
      <c r="CJX122" s="179"/>
      <c r="CJY122" s="179"/>
      <c r="CJZ122" s="179"/>
      <c r="CKA122" s="179"/>
      <c r="CKB122" s="179"/>
      <c r="CKC122" s="179"/>
      <c r="CKD122" s="179"/>
      <c r="CKE122" s="179"/>
      <c r="CKF122" s="179"/>
      <c r="CKG122" s="179"/>
      <c r="CKH122" s="179"/>
      <c r="CKI122" s="179"/>
      <c r="CKJ122" s="179"/>
      <c r="CKK122" s="179"/>
      <c r="CKL122" s="179"/>
      <c r="CKM122" s="179"/>
      <c r="CKN122" s="179"/>
      <c r="CKO122" s="179"/>
      <c r="CKP122" s="179"/>
      <c r="CKQ122" s="179"/>
      <c r="CKR122" s="179"/>
      <c r="CKS122" s="179"/>
      <c r="CKT122" s="179"/>
      <c r="CKU122" s="179"/>
      <c r="CKV122" s="179"/>
      <c r="CKW122" s="179"/>
      <c r="CKX122" s="179"/>
      <c r="CKY122" s="179"/>
      <c r="CKZ122" s="179"/>
      <c r="CLA122" s="179"/>
      <c r="CLB122" s="179"/>
      <c r="CLC122" s="179"/>
      <c r="CLD122" s="179"/>
      <c r="CLE122" s="179"/>
      <c r="CLF122" s="179"/>
      <c r="CLG122" s="179"/>
      <c r="CLH122" s="179"/>
      <c r="CLI122" s="179"/>
      <c r="CLJ122" s="179"/>
      <c r="CLK122" s="179"/>
      <c r="CLL122" s="179"/>
      <c r="CLM122" s="179"/>
      <c r="CLN122" s="179"/>
      <c r="CLO122" s="179"/>
      <c r="CLP122" s="179"/>
      <c r="CLQ122" s="179"/>
      <c r="CLR122" s="179"/>
      <c r="CLS122" s="179"/>
      <c r="CLT122" s="179"/>
      <c r="CLU122" s="179"/>
      <c r="CLV122" s="179"/>
      <c r="CLW122" s="179"/>
      <c r="CLX122" s="179"/>
      <c r="CLY122" s="179"/>
      <c r="CLZ122" s="179"/>
      <c r="CMA122" s="179"/>
      <c r="CMB122" s="179"/>
      <c r="CMC122" s="179"/>
      <c r="CMD122" s="179"/>
      <c r="CME122" s="179"/>
      <c r="CMF122" s="179"/>
      <c r="CMG122" s="179"/>
      <c r="CMH122" s="179"/>
      <c r="CMI122" s="179"/>
      <c r="CMJ122" s="179"/>
      <c r="CMK122" s="179"/>
      <c r="CML122" s="179"/>
      <c r="CMM122" s="179"/>
      <c r="CMN122" s="179"/>
      <c r="CMO122" s="179"/>
      <c r="CMP122" s="179"/>
      <c r="CMQ122" s="179"/>
      <c r="CMR122" s="179"/>
      <c r="CMS122" s="179"/>
      <c r="CMT122" s="179"/>
      <c r="CMU122" s="179"/>
      <c r="CMV122" s="179"/>
      <c r="CMW122" s="179"/>
      <c r="CMX122" s="179"/>
      <c r="CMY122" s="179"/>
      <c r="CMZ122" s="179"/>
      <c r="CNA122" s="179"/>
      <c r="CNB122" s="179"/>
      <c r="CNC122" s="179"/>
      <c r="CND122" s="179"/>
      <c r="CNE122" s="179"/>
      <c r="CNF122" s="179"/>
      <c r="CNG122" s="179"/>
      <c r="CNH122" s="179"/>
      <c r="CNI122" s="179"/>
      <c r="CNJ122" s="179"/>
      <c r="CNK122" s="179"/>
      <c r="CNL122" s="179"/>
      <c r="CNM122" s="179"/>
      <c r="CNN122" s="179"/>
      <c r="CNO122" s="179"/>
      <c r="CNP122" s="179"/>
      <c r="CNQ122" s="179"/>
      <c r="CNR122" s="179"/>
      <c r="CNS122" s="179"/>
      <c r="CNT122" s="179"/>
      <c r="CNU122" s="179"/>
      <c r="CNV122" s="179"/>
      <c r="CNW122" s="179"/>
      <c r="CNX122" s="179"/>
      <c r="CNY122" s="179"/>
      <c r="CNZ122" s="179"/>
      <c r="COA122" s="179"/>
      <c r="COB122" s="179"/>
      <c r="COC122" s="179"/>
      <c r="COD122" s="179"/>
      <c r="COE122" s="179"/>
      <c r="COF122" s="179"/>
      <c r="COG122" s="179"/>
      <c r="COH122" s="179"/>
      <c r="COI122" s="179"/>
      <c r="COJ122" s="179"/>
      <c r="COK122" s="179"/>
      <c r="COL122" s="179"/>
      <c r="COM122" s="179"/>
      <c r="CON122" s="179"/>
      <c r="COO122" s="179"/>
      <c r="COP122" s="179"/>
      <c r="COQ122" s="179"/>
      <c r="COR122" s="179"/>
      <c r="COS122" s="179"/>
      <c r="COT122" s="179"/>
      <c r="COU122" s="179"/>
      <c r="COV122" s="179"/>
      <c r="COW122" s="179"/>
      <c r="COX122" s="179"/>
      <c r="COY122" s="179"/>
      <c r="COZ122" s="179"/>
      <c r="CPA122" s="179"/>
      <c r="CPB122" s="179"/>
      <c r="CPC122" s="179"/>
      <c r="CPD122" s="179"/>
      <c r="CPE122" s="179"/>
      <c r="CPF122" s="179"/>
      <c r="CPG122" s="179"/>
      <c r="CPH122" s="179"/>
      <c r="CPI122" s="179"/>
      <c r="CPJ122" s="179"/>
      <c r="CPK122" s="179"/>
      <c r="CPL122" s="179"/>
      <c r="CPM122" s="179"/>
      <c r="CPN122" s="179"/>
      <c r="CPO122" s="179"/>
      <c r="CPP122" s="179"/>
      <c r="CPQ122" s="179"/>
      <c r="CPR122" s="179"/>
      <c r="CPS122" s="179"/>
      <c r="CPT122" s="179"/>
      <c r="CPU122" s="179"/>
      <c r="CPV122" s="179"/>
      <c r="CPW122" s="179"/>
      <c r="CPX122" s="179"/>
      <c r="CPY122" s="179"/>
      <c r="CPZ122" s="179"/>
      <c r="CQA122" s="179"/>
      <c r="CQB122" s="179"/>
      <c r="CQC122" s="179"/>
      <c r="CQD122" s="179"/>
      <c r="CQE122" s="179"/>
      <c r="CQF122" s="179"/>
      <c r="CQG122" s="179"/>
      <c r="CQH122" s="179"/>
      <c r="CQI122" s="179"/>
      <c r="CQJ122" s="179"/>
      <c r="CQK122" s="179"/>
      <c r="CQL122" s="179"/>
      <c r="CQM122" s="179"/>
      <c r="CQN122" s="179"/>
      <c r="CQO122" s="179"/>
      <c r="CQP122" s="179"/>
      <c r="CQQ122" s="179"/>
      <c r="CQR122" s="179"/>
      <c r="CQS122" s="179"/>
      <c r="CQT122" s="179"/>
      <c r="CQU122" s="179"/>
      <c r="CQV122" s="179"/>
      <c r="CQW122" s="179"/>
      <c r="CQX122" s="179"/>
      <c r="CQY122" s="179"/>
      <c r="CQZ122" s="179"/>
      <c r="CRA122" s="179"/>
      <c r="CRB122" s="179"/>
      <c r="CRC122" s="179"/>
      <c r="CRD122" s="179"/>
      <c r="CRE122" s="179"/>
      <c r="CRF122" s="179"/>
      <c r="CRG122" s="179"/>
      <c r="CRH122" s="179"/>
      <c r="CRI122" s="179"/>
      <c r="CRJ122" s="179"/>
      <c r="CRK122" s="179"/>
      <c r="CRL122" s="179"/>
      <c r="CRM122" s="179"/>
      <c r="CRN122" s="179"/>
      <c r="CRO122" s="179"/>
      <c r="CRP122" s="179"/>
      <c r="CRQ122" s="179"/>
      <c r="CRR122" s="179"/>
      <c r="CRS122" s="179"/>
      <c r="CRT122" s="179"/>
      <c r="CRU122" s="179"/>
      <c r="CRV122" s="179"/>
      <c r="CRW122" s="179"/>
      <c r="CRX122" s="179"/>
      <c r="CRY122" s="179"/>
      <c r="CRZ122" s="179"/>
      <c r="CSA122" s="179"/>
      <c r="CSB122" s="179"/>
      <c r="CSC122" s="179"/>
      <c r="CSD122" s="179"/>
      <c r="CSE122" s="179"/>
      <c r="CSF122" s="179"/>
      <c r="CSG122" s="179"/>
      <c r="CSH122" s="179"/>
      <c r="CSI122" s="179"/>
      <c r="CSJ122" s="179"/>
      <c r="CSK122" s="179"/>
      <c r="CSL122" s="179"/>
      <c r="CSM122" s="179"/>
      <c r="CSN122" s="179"/>
      <c r="CSO122" s="179"/>
      <c r="CSP122" s="179"/>
      <c r="CSQ122" s="179"/>
      <c r="CSR122" s="179"/>
      <c r="CSS122" s="179"/>
      <c r="CST122" s="179"/>
      <c r="CSU122" s="179"/>
      <c r="CSV122" s="179"/>
      <c r="CSW122" s="179"/>
      <c r="CSX122" s="179"/>
      <c r="CSY122" s="179"/>
      <c r="CSZ122" s="179"/>
      <c r="CTA122" s="179"/>
      <c r="CTB122" s="179"/>
      <c r="CTC122" s="179"/>
      <c r="CTD122" s="179"/>
      <c r="CTE122" s="179"/>
      <c r="CTF122" s="179"/>
      <c r="CTG122" s="179"/>
      <c r="CTH122" s="179"/>
      <c r="CTI122" s="179"/>
      <c r="CTJ122" s="179"/>
      <c r="CTK122" s="179"/>
      <c r="CTL122" s="179"/>
      <c r="CTM122" s="179"/>
      <c r="CTN122" s="179"/>
      <c r="CTO122" s="179"/>
      <c r="CTP122" s="179"/>
      <c r="CTQ122" s="179"/>
      <c r="CTR122" s="179"/>
      <c r="CTS122" s="179"/>
      <c r="CTT122" s="179"/>
      <c r="CTU122" s="179"/>
      <c r="CTV122" s="179"/>
      <c r="CTW122" s="179"/>
      <c r="CTX122" s="179"/>
      <c r="CTY122" s="179"/>
      <c r="CTZ122" s="179"/>
      <c r="CUA122" s="179"/>
      <c r="CUB122" s="179"/>
      <c r="CUC122" s="179"/>
      <c r="CUD122" s="179"/>
      <c r="CUE122" s="179"/>
      <c r="CUF122" s="179"/>
      <c r="CUG122" s="179"/>
      <c r="CUH122" s="179"/>
      <c r="CUI122" s="179"/>
      <c r="CUJ122" s="179"/>
      <c r="CUK122" s="179"/>
      <c r="CUL122" s="179"/>
      <c r="CUM122" s="179"/>
      <c r="CUN122" s="179"/>
      <c r="CUO122" s="179"/>
      <c r="CUP122" s="179"/>
      <c r="CUQ122" s="179"/>
      <c r="CUR122" s="179"/>
      <c r="CUS122" s="179"/>
      <c r="CUT122" s="179"/>
      <c r="CUU122" s="179"/>
      <c r="CUV122" s="179"/>
      <c r="CUW122" s="179"/>
      <c r="CUX122" s="179"/>
      <c r="CUY122" s="179"/>
      <c r="CUZ122" s="179"/>
      <c r="CVA122" s="179"/>
      <c r="CVB122" s="179"/>
      <c r="CVC122" s="179"/>
      <c r="CVD122" s="179"/>
      <c r="CVE122" s="179"/>
      <c r="CVF122" s="179"/>
      <c r="CVG122" s="179"/>
      <c r="CVH122" s="179"/>
      <c r="CVI122" s="179"/>
      <c r="CVJ122" s="179"/>
      <c r="CVK122" s="179"/>
      <c r="CVL122" s="179"/>
      <c r="CVM122" s="179"/>
      <c r="CVN122" s="179"/>
      <c r="CVO122" s="179"/>
      <c r="CVP122" s="179"/>
      <c r="CVQ122" s="179"/>
      <c r="CVR122" s="179"/>
      <c r="CVS122" s="179"/>
      <c r="CVT122" s="179"/>
      <c r="CVU122" s="179"/>
      <c r="CVV122" s="179"/>
      <c r="CVW122" s="179"/>
      <c r="CVX122" s="179"/>
      <c r="CVY122" s="179"/>
      <c r="CVZ122" s="179"/>
      <c r="CWA122" s="179"/>
      <c r="CWB122" s="179"/>
      <c r="CWC122" s="179"/>
      <c r="CWD122" s="179"/>
      <c r="CWE122" s="179"/>
      <c r="CWF122" s="179"/>
      <c r="CWG122" s="179"/>
      <c r="CWH122" s="179"/>
      <c r="CWI122" s="179"/>
      <c r="CWJ122" s="179"/>
      <c r="CWK122" s="179"/>
      <c r="CWL122" s="179"/>
      <c r="CWM122" s="179"/>
      <c r="CWN122" s="179"/>
      <c r="CWO122" s="179"/>
      <c r="CWP122" s="179"/>
      <c r="CWQ122" s="179"/>
      <c r="CWR122" s="179"/>
      <c r="CWS122" s="179"/>
      <c r="CWT122" s="179"/>
      <c r="CWU122" s="179"/>
      <c r="CWV122" s="179"/>
      <c r="CWW122" s="179"/>
      <c r="CWX122" s="179"/>
      <c r="CWY122" s="179"/>
      <c r="CWZ122" s="179"/>
      <c r="CXA122" s="179"/>
      <c r="CXB122" s="179"/>
      <c r="CXC122" s="179"/>
      <c r="CXD122" s="179"/>
      <c r="CXE122" s="179"/>
      <c r="CXF122" s="179"/>
      <c r="CXG122" s="179"/>
      <c r="CXH122" s="179"/>
      <c r="CXI122" s="179"/>
      <c r="CXJ122" s="179"/>
      <c r="CXK122" s="179"/>
      <c r="CXL122" s="179"/>
      <c r="CXM122" s="179"/>
      <c r="CXN122" s="179"/>
      <c r="CXO122" s="179"/>
      <c r="CXP122" s="179"/>
      <c r="CXQ122" s="179"/>
      <c r="CXR122" s="179"/>
      <c r="CXS122" s="179"/>
      <c r="CXT122" s="179"/>
      <c r="CXU122" s="179"/>
      <c r="CXV122" s="179"/>
      <c r="CXW122" s="179"/>
      <c r="CXX122" s="179"/>
      <c r="CXY122" s="179"/>
      <c r="CXZ122" s="179"/>
      <c r="CYA122" s="179"/>
      <c r="CYB122" s="179"/>
      <c r="CYC122" s="179"/>
      <c r="CYD122" s="179"/>
      <c r="CYE122" s="179"/>
      <c r="CYF122" s="179"/>
      <c r="CYG122" s="179"/>
      <c r="CYH122" s="179"/>
      <c r="CYI122" s="179"/>
      <c r="CYJ122" s="179"/>
      <c r="CYK122" s="179"/>
      <c r="CYL122" s="179"/>
      <c r="CYM122" s="179"/>
      <c r="CYN122" s="179"/>
      <c r="CYO122" s="179"/>
      <c r="CYP122" s="179"/>
      <c r="CYQ122" s="179"/>
      <c r="CYR122" s="179"/>
      <c r="CYS122" s="179"/>
      <c r="CYT122" s="179"/>
      <c r="CYU122" s="179"/>
      <c r="CYV122" s="179"/>
      <c r="CYW122" s="179"/>
      <c r="CYX122" s="179"/>
      <c r="CYY122" s="179"/>
      <c r="CYZ122" s="179"/>
      <c r="CZA122" s="179"/>
      <c r="CZB122" s="179"/>
      <c r="CZC122" s="179"/>
      <c r="CZD122" s="179"/>
      <c r="CZE122" s="179"/>
      <c r="CZF122" s="179"/>
      <c r="CZG122" s="179"/>
      <c r="CZH122" s="179"/>
      <c r="CZI122" s="179"/>
      <c r="CZJ122" s="179"/>
      <c r="CZK122" s="179"/>
      <c r="CZL122" s="179"/>
      <c r="CZM122" s="179"/>
      <c r="CZN122" s="179"/>
      <c r="CZO122" s="179"/>
      <c r="CZP122" s="179"/>
      <c r="CZQ122" s="179"/>
      <c r="CZR122" s="179"/>
      <c r="CZS122" s="179"/>
      <c r="CZT122" s="179"/>
      <c r="CZU122" s="179"/>
      <c r="CZV122" s="179"/>
      <c r="CZW122" s="179"/>
      <c r="CZX122" s="179"/>
      <c r="CZY122" s="179"/>
      <c r="CZZ122" s="179"/>
      <c r="DAA122" s="179"/>
      <c r="DAB122" s="179"/>
      <c r="DAC122" s="179"/>
      <c r="DAD122" s="179"/>
      <c r="DAE122" s="179"/>
      <c r="DAF122" s="179"/>
      <c r="DAG122" s="179"/>
      <c r="DAH122" s="179"/>
      <c r="DAI122" s="179"/>
      <c r="DAJ122" s="179"/>
      <c r="DAK122" s="179"/>
      <c r="DAL122" s="179"/>
      <c r="DAM122" s="179"/>
      <c r="DAN122" s="179"/>
      <c r="DAO122" s="179"/>
      <c r="DAP122" s="179"/>
      <c r="DAQ122" s="179"/>
      <c r="DAR122" s="179"/>
      <c r="DAS122" s="179"/>
      <c r="DAT122" s="179"/>
      <c r="DAU122" s="179"/>
      <c r="DAV122" s="179"/>
      <c r="DAW122" s="179"/>
      <c r="DAX122" s="179"/>
      <c r="DAY122" s="179"/>
      <c r="DAZ122" s="179"/>
      <c r="DBA122" s="179"/>
      <c r="DBB122" s="179"/>
      <c r="DBC122" s="179"/>
      <c r="DBD122" s="179"/>
      <c r="DBE122" s="179"/>
      <c r="DBF122" s="179"/>
      <c r="DBG122" s="179"/>
      <c r="DBH122" s="179"/>
      <c r="DBI122" s="179"/>
      <c r="DBJ122" s="179"/>
      <c r="DBK122" s="179"/>
      <c r="DBL122" s="179"/>
      <c r="DBM122" s="179"/>
      <c r="DBN122" s="179"/>
      <c r="DBO122" s="179"/>
      <c r="DBP122" s="179"/>
      <c r="DBQ122" s="179"/>
      <c r="DBR122" s="179"/>
      <c r="DBS122" s="179"/>
      <c r="DBT122" s="179"/>
      <c r="DBU122" s="179"/>
      <c r="DBV122" s="179"/>
      <c r="DBW122" s="179"/>
      <c r="DBX122" s="179"/>
      <c r="DBY122" s="179"/>
      <c r="DBZ122" s="179"/>
      <c r="DCA122" s="179"/>
      <c r="DCB122" s="179"/>
      <c r="DCC122" s="179"/>
      <c r="DCD122" s="179"/>
      <c r="DCE122" s="179"/>
      <c r="DCF122" s="179"/>
      <c r="DCG122" s="179"/>
      <c r="DCH122" s="179"/>
      <c r="DCI122" s="179"/>
      <c r="DCJ122" s="179"/>
      <c r="DCK122" s="179"/>
      <c r="DCL122" s="179"/>
      <c r="DCM122" s="179"/>
      <c r="DCN122" s="179"/>
      <c r="DCO122" s="179"/>
      <c r="DCP122" s="179"/>
      <c r="DCQ122" s="179"/>
      <c r="DCR122" s="179"/>
      <c r="DCS122" s="179"/>
      <c r="DCT122" s="179"/>
      <c r="DCU122" s="179"/>
      <c r="DCV122" s="179"/>
      <c r="DCW122" s="179"/>
      <c r="DCX122" s="179"/>
      <c r="DCY122" s="179"/>
      <c r="DCZ122" s="179"/>
      <c r="DDA122" s="179"/>
      <c r="DDB122" s="179"/>
      <c r="DDC122" s="179"/>
      <c r="DDD122" s="179"/>
      <c r="DDE122" s="179"/>
      <c r="DDF122" s="179"/>
      <c r="DDG122" s="179"/>
      <c r="DDH122" s="179"/>
      <c r="DDI122" s="179"/>
      <c r="DDJ122" s="179"/>
      <c r="DDK122" s="179"/>
      <c r="DDL122" s="179"/>
      <c r="DDM122" s="179"/>
      <c r="DDN122" s="179"/>
      <c r="DDO122" s="179"/>
      <c r="DDP122" s="179"/>
      <c r="DDQ122" s="179"/>
      <c r="DDR122" s="179"/>
      <c r="DDS122" s="179"/>
      <c r="DDT122" s="179"/>
      <c r="DDU122" s="179"/>
      <c r="DDV122" s="179"/>
      <c r="DDW122" s="179"/>
      <c r="DDX122" s="179"/>
      <c r="DDY122" s="179"/>
      <c r="DDZ122" s="179"/>
      <c r="DEA122" s="179"/>
      <c r="DEB122" s="179"/>
      <c r="DEC122" s="179"/>
      <c r="DED122" s="179"/>
      <c r="DEE122" s="179"/>
      <c r="DEF122" s="179"/>
      <c r="DEG122" s="179"/>
      <c r="DEH122" s="179"/>
      <c r="DEI122" s="179"/>
      <c r="DEJ122" s="179"/>
      <c r="DEK122" s="179"/>
      <c r="DEL122" s="179"/>
      <c r="DEM122" s="179"/>
      <c r="DEN122" s="179"/>
      <c r="DEO122" s="179"/>
      <c r="DEP122" s="179"/>
      <c r="DEQ122" s="179"/>
      <c r="DER122" s="179"/>
      <c r="DES122" s="179"/>
      <c r="DET122" s="179"/>
      <c r="DEU122" s="179"/>
      <c r="DEV122" s="179"/>
      <c r="DEW122" s="179"/>
      <c r="DEX122" s="179"/>
      <c r="DEY122" s="179"/>
      <c r="DEZ122" s="179"/>
      <c r="DFA122" s="179"/>
      <c r="DFB122" s="179"/>
      <c r="DFC122" s="179"/>
      <c r="DFD122" s="179"/>
      <c r="DFE122" s="179"/>
      <c r="DFF122" s="179"/>
      <c r="DFG122" s="179"/>
      <c r="DFH122" s="179"/>
      <c r="DFI122" s="179"/>
      <c r="DFJ122" s="179"/>
      <c r="DFK122" s="179"/>
      <c r="DFL122" s="179"/>
      <c r="DFM122" s="179"/>
      <c r="DFN122" s="179"/>
      <c r="DFO122" s="179"/>
      <c r="DFP122" s="179"/>
      <c r="DFQ122" s="179"/>
      <c r="DFR122" s="179"/>
      <c r="DFS122" s="179"/>
      <c r="DFT122" s="179"/>
      <c r="DFU122" s="179"/>
      <c r="DFV122" s="179"/>
      <c r="DFW122" s="179"/>
      <c r="DFX122" s="179"/>
      <c r="DFY122" s="179"/>
      <c r="DFZ122" s="179"/>
      <c r="DGA122" s="179"/>
      <c r="DGB122" s="179"/>
      <c r="DGC122" s="179"/>
      <c r="DGD122" s="179"/>
      <c r="DGE122" s="179"/>
      <c r="DGF122" s="179"/>
      <c r="DGG122" s="179"/>
      <c r="DGH122" s="179"/>
      <c r="DGI122" s="179"/>
      <c r="DGJ122" s="179"/>
      <c r="DGK122" s="179"/>
      <c r="DGL122" s="179"/>
      <c r="DGM122" s="179"/>
      <c r="DGN122" s="179"/>
      <c r="DGO122" s="179"/>
      <c r="DGP122" s="179"/>
      <c r="DGQ122" s="179"/>
      <c r="DGR122" s="179"/>
      <c r="DGS122" s="179"/>
      <c r="DGT122" s="179"/>
      <c r="DGU122" s="179"/>
      <c r="DGV122" s="179"/>
      <c r="DGW122" s="179"/>
      <c r="DGX122" s="179"/>
      <c r="DGY122" s="179"/>
      <c r="DGZ122" s="179"/>
      <c r="DHA122" s="179"/>
      <c r="DHB122" s="179"/>
      <c r="DHC122" s="179"/>
      <c r="DHD122" s="179"/>
      <c r="DHE122" s="179"/>
      <c r="DHF122" s="179"/>
      <c r="DHG122" s="179"/>
      <c r="DHH122" s="179"/>
      <c r="DHI122" s="179"/>
      <c r="DHJ122" s="179"/>
      <c r="DHK122" s="179"/>
      <c r="DHL122" s="179"/>
      <c r="DHM122" s="179"/>
      <c r="DHN122" s="179"/>
      <c r="DHO122" s="179"/>
      <c r="DHP122" s="179"/>
      <c r="DHQ122" s="179"/>
      <c r="DHR122" s="179"/>
      <c r="DHS122" s="179"/>
      <c r="DHT122" s="179"/>
      <c r="DHU122" s="179"/>
      <c r="DHV122" s="179"/>
      <c r="DHW122" s="179"/>
      <c r="DHX122" s="179"/>
      <c r="DHY122" s="179"/>
      <c r="DHZ122" s="179"/>
      <c r="DIA122" s="179"/>
      <c r="DIB122" s="179"/>
      <c r="DIC122" s="179"/>
      <c r="DID122" s="179"/>
      <c r="DIE122" s="179"/>
      <c r="DIF122" s="179"/>
      <c r="DIG122" s="179"/>
      <c r="DIH122" s="179"/>
      <c r="DII122" s="179"/>
      <c r="DIJ122" s="179"/>
      <c r="DIK122" s="179"/>
      <c r="DIL122" s="179"/>
      <c r="DIM122" s="179"/>
      <c r="DIN122" s="179"/>
      <c r="DIO122" s="179"/>
      <c r="DIP122" s="179"/>
      <c r="DIQ122" s="179"/>
      <c r="DIR122" s="179"/>
      <c r="DIS122" s="179"/>
      <c r="DIT122" s="179"/>
      <c r="DIU122" s="179"/>
      <c r="DIV122" s="179"/>
      <c r="DIW122" s="179"/>
      <c r="DIX122" s="179"/>
      <c r="DIY122" s="179"/>
      <c r="DIZ122" s="179"/>
      <c r="DJA122" s="179"/>
      <c r="DJB122" s="179"/>
      <c r="DJC122" s="179"/>
      <c r="DJD122" s="179"/>
      <c r="DJE122" s="179"/>
      <c r="DJF122" s="179"/>
      <c r="DJG122" s="179"/>
      <c r="DJH122" s="179"/>
      <c r="DJI122" s="179"/>
      <c r="DJJ122" s="179"/>
      <c r="DJK122" s="179"/>
      <c r="DJL122" s="179"/>
      <c r="DJM122" s="179"/>
      <c r="DJN122" s="179"/>
      <c r="DJO122" s="179"/>
      <c r="DJP122" s="179"/>
      <c r="DJQ122" s="179"/>
      <c r="DJR122" s="179"/>
      <c r="DJS122" s="179"/>
      <c r="DJT122" s="179"/>
      <c r="DJU122" s="179"/>
      <c r="DJV122" s="179"/>
      <c r="DJW122" s="179"/>
      <c r="DJX122" s="179"/>
      <c r="DJY122" s="179"/>
      <c r="DJZ122" s="179"/>
      <c r="DKA122" s="179"/>
      <c r="DKB122" s="179"/>
      <c r="DKC122" s="179"/>
      <c r="DKD122" s="179"/>
      <c r="DKE122" s="179"/>
      <c r="DKF122" s="179"/>
      <c r="DKG122" s="179"/>
      <c r="DKH122" s="179"/>
      <c r="DKI122" s="179"/>
      <c r="DKJ122" s="179"/>
      <c r="DKK122" s="179"/>
      <c r="DKL122" s="179"/>
      <c r="DKM122" s="179"/>
      <c r="DKN122" s="179"/>
      <c r="DKO122" s="179"/>
      <c r="DKP122" s="179"/>
      <c r="DKQ122" s="179"/>
      <c r="DKR122" s="179"/>
      <c r="DKS122" s="179"/>
      <c r="DKT122" s="179"/>
      <c r="DKU122" s="179"/>
      <c r="DKV122" s="179"/>
      <c r="DKW122" s="179"/>
      <c r="DKX122" s="179"/>
      <c r="DKY122" s="179"/>
      <c r="DKZ122" s="179"/>
      <c r="DLA122" s="179"/>
      <c r="DLB122" s="179"/>
      <c r="DLC122" s="179"/>
      <c r="DLD122" s="179"/>
      <c r="DLE122" s="179"/>
      <c r="DLF122" s="179"/>
      <c r="DLG122" s="179"/>
      <c r="DLH122" s="179"/>
      <c r="DLI122" s="179"/>
      <c r="DLJ122" s="179"/>
      <c r="DLK122" s="179"/>
      <c r="DLL122" s="179"/>
      <c r="DLM122" s="179"/>
      <c r="DLN122" s="179"/>
      <c r="DLO122" s="179"/>
      <c r="DLP122" s="179"/>
      <c r="DLQ122" s="179"/>
      <c r="DLR122" s="179"/>
      <c r="DLS122" s="179"/>
      <c r="DLT122" s="179"/>
      <c r="DLU122" s="179"/>
      <c r="DLV122" s="179"/>
      <c r="DLW122" s="179"/>
      <c r="DLX122" s="179"/>
      <c r="DLY122" s="179"/>
      <c r="DLZ122" s="179"/>
      <c r="DMA122" s="179"/>
      <c r="DMB122" s="179"/>
      <c r="DMC122" s="179"/>
      <c r="DMD122" s="179"/>
      <c r="DME122" s="179"/>
      <c r="DMF122" s="179"/>
      <c r="DMG122" s="179"/>
      <c r="DMH122" s="179"/>
      <c r="DMI122" s="179"/>
      <c r="DMJ122" s="179"/>
      <c r="DMK122" s="179"/>
      <c r="DML122" s="179"/>
      <c r="DMM122" s="179"/>
      <c r="DMN122" s="179"/>
      <c r="DMO122" s="179"/>
      <c r="DMP122" s="179"/>
      <c r="DMQ122" s="179"/>
      <c r="DMR122" s="179"/>
      <c r="DMS122" s="179"/>
      <c r="DMT122" s="179"/>
      <c r="DMU122" s="179"/>
      <c r="DMV122" s="179"/>
      <c r="DMW122" s="179"/>
      <c r="DMX122" s="179"/>
      <c r="DMY122" s="179"/>
      <c r="DMZ122" s="179"/>
      <c r="DNA122" s="179"/>
      <c r="DNB122" s="179"/>
      <c r="DNC122" s="179"/>
      <c r="DND122" s="179"/>
      <c r="DNE122" s="179"/>
      <c r="DNF122" s="179"/>
      <c r="DNG122" s="179"/>
      <c r="DNH122" s="179"/>
      <c r="DNI122" s="179"/>
      <c r="DNJ122" s="179"/>
      <c r="DNK122" s="179"/>
      <c r="DNL122" s="179"/>
      <c r="DNM122" s="179"/>
      <c r="DNN122" s="179"/>
      <c r="DNO122" s="179"/>
      <c r="DNP122" s="179"/>
      <c r="DNQ122" s="179"/>
      <c r="DNR122" s="179"/>
      <c r="DNS122" s="179"/>
      <c r="DNT122" s="179"/>
      <c r="DNU122" s="179"/>
      <c r="DNV122" s="179"/>
      <c r="DNW122" s="179"/>
      <c r="DNX122" s="179"/>
      <c r="DNY122" s="179"/>
      <c r="DNZ122" s="179"/>
      <c r="DOA122" s="179"/>
      <c r="DOB122" s="179"/>
      <c r="DOC122" s="179"/>
      <c r="DOD122" s="179"/>
      <c r="DOE122" s="179"/>
      <c r="DOF122" s="179"/>
      <c r="DOG122" s="179"/>
      <c r="DOH122" s="179"/>
      <c r="DOI122" s="179"/>
      <c r="DOJ122" s="179"/>
      <c r="DOK122" s="179"/>
      <c r="DOL122" s="179"/>
      <c r="DOM122" s="179"/>
      <c r="DON122" s="179"/>
      <c r="DOO122" s="179"/>
      <c r="DOP122" s="179"/>
      <c r="DOQ122" s="179"/>
      <c r="DOR122" s="179"/>
      <c r="DOS122" s="179"/>
      <c r="DOT122" s="179"/>
      <c r="DOU122" s="179"/>
      <c r="DOV122" s="179"/>
      <c r="DOW122" s="179"/>
      <c r="DOX122" s="179"/>
      <c r="DOY122" s="179"/>
      <c r="DOZ122" s="179"/>
      <c r="DPA122" s="179"/>
      <c r="DPB122" s="179"/>
      <c r="DPC122" s="179"/>
      <c r="DPD122" s="179"/>
      <c r="DPE122" s="179"/>
      <c r="DPF122" s="179"/>
      <c r="DPG122" s="179"/>
      <c r="DPH122" s="179"/>
      <c r="DPI122" s="179"/>
      <c r="DPJ122" s="179"/>
      <c r="DPK122" s="179"/>
      <c r="DPL122" s="179"/>
      <c r="DPM122" s="179"/>
      <c r="DPN122" s="179"/>
      <c r="DPO122" s="179"/>
      <c r="DPP122" s="179"/>
      <c r="DPQ122" s="179"/>
      <c r="DPR122" s="179"/>
      <c r="DPS122" s="179"/>
      <c r="DPT122" s="179"/>
      <c r="DPU122" s="179"/>
      <c r="DPV122" s="179"/>
      <c r="DPW122" s="179"/>
      <c r="DPX122" s="179"/>
      <c r="DPY122" s="179"/>
      <c r="DPZ122" s="179"/>
      <c r="DQA122" s="179"/>
      <c r="DQB122" s="179"/>
      <c r="DQC122" s="179"/>
      <c r="DQD122" s="179"/>
      <c r="DQE122" s="179"/>
      <c r="DQF122" s="179"/>
      <c r="DQG122" s="179"/>
      <c r="DQH122" s="179"/>
      <c r="DQI122" s="179"/>
      <c r="DQJ122" s="179"/>
      <c r="DQK122" s="179"/>
      <c r="DQL122" s="179"/>
      <c r="DQM122" s="179"/>
      <c r="DQN122" s="179"/>
      <c r="DQO122" s="179"/>
      <c r="DQP122" s="179"/>
      <c r="DQQ122" s="179"/>
      <c r="DQR122" s="179"/>
      <c r="DQS122" s="179"/>
      <c r="DQT122" s="179"/>
      <c r="DQU122" s="179"/>
      <c r="DQV122" s="179"/>
      <c r="DQW122" s="179"/>
      <c r="DQX122" s="179"/>
      <c r="DQY122" s="179"/>
      <c r="DQZ122" s="179"/>
      <c r="DRA122" s="179"/>
      <c r="DRB122" s="179"/>
      <c r="DRC122" s="179"/>
      <c r="DRD122" s="179"/>
      <c r="DRE122" s="179"/>
      <c r="DRF122" s="179"/>
      <c r="DRG122" s="179"/>
      <c r="DRH122" s="179"/>
      <c r="DRI122" s="179"/>
      <c r="DRJ122" s="179"/>
      <c r="DRK122" s="179"/>
      <c r="DRL122" s="179"/>
      <c r="DRM122" s="179"/>
      <c r="DRN122" s="179"/>
      <c r="DRO122" s="179"/>
      <c r="DRP122" s="179"/>
      <c r="DRQ122" s="179"/>
      <c r="DRR122" s="179"/>
      <c r="DRS122" s="179"/>
      <c r="DRT122" s="179"/>
      <c r="DRU122" s="179"/>
      <c r="DRV122" s="179"/>
      <c r="DRW122" s="179"/>
      <c r="DRX122" s="179"/>
      <c r="DRY122" s="179"/>
      <c r="DRZ122" s="179"/>
      <c r="DSA122" s="179"/>
      <c r="DSB122" s="179"/>
      <c r="DSC122" s="179"/>
      <c r="DSD122" s="179"/>
      <c r="DSE122" s="179"/>
      <c r="DSF122" s="179"/>
      <c r="DSG122" s="179"/>
      <c r="DSH122" s="179"/>
      <c r="DSI122" s="179"/>
      <c r="DSJ122" s="179"/>
      <c r="DSK122" s="179"/>
      <c r="DSL122" s="179"/>
      <c r="DSM122" s="179"/>
      <c r="DSN122" s="179"/>
      <c r="DSO122" s="179"/>
      <c r="DSP122" s="179"/>
      <c r="DSQ122" s="179"/>
      <c r="DSR122" s="179"/>
      <c r="DSS122" s="179"/>
      <c r="DST122" s="179"/>
      <c r="DSU122" s="179"/>
      <c r="DSV122" s="179"/>
      <c r="DSW122" s="179"/>
      <c r="DSX122" s="179"/>
      <c r="DSY122" s="179"/>
      <c r="DSZ122" s="179"/>
      <c r="DTA122" s="179"/>
      <c r="DTB122" s="179"/>
      <c r="DTC122" s="179"/>
      <c r="DTD122" s="179"/>
      <c r="DTE122" s="179"/>
      <c r="DTF122" s="179"/>
      <c r="DTG122" s="179"/>
      <c r="DTH122" s="179"/>
      <c r="DTI122" s="179"/>
      <c r="DTJ122" s="179"/>
      <c r="DTK122" s="179"/>
      <c r="DTL122" s="179"/>
      <c r="DTM122" s="179"/>
      <c r="DTN122" s="179"/>
      <c r="DTO122" s="179"/>
      <c r="DTP122" s="179"/>
      <c r="DTQ122" s="179"/>
      <c r="DTR122" s="179"/>
      <c r="DTS122" s="179"/>
      <c r="DTT122" s="179"/>
      <c r="DTU122" s="179"/>
      <c r="DTV122" s="179"/>
      <c r="DTW122" s="179"/>
      <c r="DTX122" s="179"/>
      <c r="DTY122" s="179"/>
      <c r="DTZ122" s="179"/>
      <c r="DUA122" s="179"/>
      <c r="DUB122" s="179"/>
      <c r="DUC122" s="179"/>
      <c r="DUD122" s="179"/>
      <c r="DUE122" s="179"/>
      <c r="DUF122" s="179"/>
      <c r="DUG122" s="179"/>
      <c r="DUH122" s="179"/>
      <c r="DUI122" s="179"/>
      <c r="DUJ122" s="179"/>
      <c r="DUK122" s="179"/>
      <c r="DUL122" s="179"/>
      <c r="DUM122" s="179"/>
      <c r="DUN122" s="179"/>
      <c r="DUO122" s="179"/>
      <c r="DUP122" s="179"/>
      <c r="DUQ122" s="179"/>
      <c r="DUR122" s="179"/>
      <c r="DUS122" s="179"/>
      <c r="DUT122" s="179"/>
      <c r="DUU122" s="179"/>
      <c r="DUV122" s="179"/>
      <c r="DUW122" s="179"/>
      <c r="DUX122" s="179"/>
      <c r="DUY122" s="179"/>
      <c r="DUZ122" s="179"/>
      <c r="DVA122" s="179"/>
      <c r="DVB122" s="179"/>
      <c r="DVC122" s="179"/>
      <c r="DVD122" s="179"/>
      <c r="DVE122" s="179"/>
      <c r="DVF122" s="179"/>
      <c r="DVG122" s="179"/>
      <c r="DVH122" s="179"/>
      <c r="DVI122" s="179"/>
      <c r="DVJ122" s="179"/>
      <c r="DVK122" s="179"/>
      <c r="DVL122" s="179"/>
      <c r="DVM122" s="179"/>
      <c r="DVN122" s="179"/>
      <c r="DVO122" s="179"/>
      <c r="DVP122" s="179"/>
      <c r="DVQ122" s="179"/>
      <c r="DVR122" s="179"/>
      <c r="DVS122" s="179"/>
      <c r="DVT122" s="179"/>
      <c r="DVU122" s="179"/>
      <c r="DVV122" s="179"/>
      <c r="DVW122" s="179"/>
      <c r="DVX122" s="179"/>
      <c r="DVY122" s="179"/>
      <c r="DVZ122" s="179"/>
      <c r="DWA122" s="179"/>
      <c r="DWB122" s="179"/>
      <c r="DWC122" s="179"/>
      <c r="DWD122" s="179"/>
      <c r="DWE122" s="179"/>
      <c r="DWF122" s="179"/>
      <c r="DWG122" s="179"/>
      <c r="DWH122" s="179"/>
      <c r="DWI122" s="179"/>
      <c r="DWJ122" s="179"/>
      <c r="DWK122" s="179"/>
      <c r="DWL122" s="179"/>
      <c r="DWM122" s="179"/>
      <c r="DWN122" s="179"/>
      <c r="DWO122" s="179"/>
      <c r="DWP122" s="179"/>
      <c r="DWQ122" s="179"/>
      <c r="DWR122" s="179"/>
      <c r="DWS122" s="179"/>
      <c r="DWT122" s="179"/>
      <c r="DWU122" s="179"/>
      <c r="DWV122" s="179"/>
      <c r="DWW122" s="179"/>
      <c r="DWX122" s="179"/>
      <c r="DWY122" s="179"/>
      <c r="DWZ122" s="179"/>
      <c r="DXA122" s="179"/>
      <c r="DXB122" s="179"/>
      <c r="DXC122" s="179"/>
      <c r="DXD122" s="179"/>
      <c r="DXE122" s="179"/>
      <c r="DXF122" s="179"/>
      <c r="DXG122" s="179"/>
      <c r="DXH122" s="179"/>
      <c r="DXI122" s="179"/>
      <c r="DXJ122" s="179"/>
      <c r="DXK122" s="179"/>
      <c r="DXL122" s="179"/>
      <c r="DXM122" s="179"/>
      <c r="DXN122" s="179"/>
      <c r="DXO122" s="179"/>
      <c r="DXP122" s="179"/>
      <c r="DXQ122" s="179"/>
      <c r="DXR122" s="179"/>
      <c r="DXS122" s="179"/>
      <c r="DXT122" s="179"/>
      <c r="DXU122" s="179"/>
      <c r="DXV122" s="179"/>
      <c r="DXW122" s="179"/>
      <c r="DXX122" s="179"/>
      <c r="DXY122" s="179"/>
      <c r="DXZ122" s="179"/>
      <c r="DYA122" s="179"/>
      <c r="DYB122" s="179"/>
      <c r="DYC122" s="179"/>
      <c r="DYD122" s="179"/>
      <c r="DYE122" s="179"/>
      <c r="DYF122" s="179"/>
      <c r="DYG122" s="179"/>
      <c r="DYH122" s="179"/>
      <c r="DYI122" s="179"/>
      <c r="DYJ122" s="179"/>
      <c r="DYK122" s="179"/>
      <c r="DYL122" s="179"/>
      <c r="DYM122" s="179"/>
      <c r="DYN122" s="179"/>
      <c r="DYO122" s="179"/>
      <c r="DYP122" s="179"/>
      <c r="DYQ122" s="179"/>
      <c r="DYR122" s="179"/>
      <c r="DYS122" s="179"/>
      <c r="DYT122" s="179"/>
      <c r="DYU122" s="179"/>
      <c r="DYV122" s="179"/>
      <c r="DYW122" s="179"/>
      <c r="DYX122" s="179"/>
      <c r="DYY122" s="179"/>
      <c r="DYZ122" s="179"/>
      <c r="DZA122" s="179"/>
      <c r="DZB122" s="179"/>
      <c r="DZC122" s="179"/>
      <c r="DZD122" s="179"/>
      <c r="DZE122" s="179"/>
      <c r="DZF122" s="179"/>
      <c r="DZG122" s="179"/>
      <c r="DZH122" s="179"/>
      <c r="DZI122" s="179"/>
      <c r="DZJ122" s="179"/>
      <c r="DZK122" s="179"/>
      <c r="DZL122" s="179"/>
      <c r="DZM122" s="179"/>
      <c r="DZN122" s="179"/>
      <c r="DZO122" s="179"/>
      <c r="DZP122" s="179"/>
      <c r="DZQ122" s="179"/>
      <c r="DZR122" s="179"/>
      <c r="DZS122" s="179"/>
      <c r="DZT122" s="179"/>
      <c r="DZU122" s="179"/>
      <c r="DZV122" s="179"/>
      <c r="DZW122" s="179"/>
      <c r="DZX122" s="179"/>
      <c r="DZY122" s="179"/>
      <c r="DZZ122" s="179"/>
      <c r="EAA122" s="179"/>
      <c r="EAB122" s="179"/>
      <c r="EAC122" s="179"/>
      <c r="EAD122" s="179"/>
      <c r="EAE122" s="179"/>
      <c r="EAF122" s="179"/>
      <c r="EAG122" s="179"/>
      <c r="EAH122" s="179"/>
      <c r="EAI122" s="179"/>
      <c r="EAJ122" s="179"/>
      <c r="EAK122" s="179"/>
      <c r="EAL122" s="179"/>
      <c r="EAM122" s="179"/>
      <c r="EAN122" s="179"/>
      <c r="EAO122" s="179"/>
      <c r="EAP122" s="179"/>
      <c r="EAQ122" s="179"/>
      <c r="EAR122" s="179"/>
      <c r="EAS122" s="179"/>
      <c r="EAT122" s="179"/>
      <c r="EAU122" s="179"/>
      <c r="EAV122" s="179"/>
      <c r="EAW122" s="179"/>
      <c r="EAX122" s="179"/>
      <c r="EAY122" s="179"/>
      <c r="EAZ122" s="179"/>
      <c r="EBA122" s="179"/>
      <c r="EBB122" s="179"/>
      <c r="EBC122" s="179"/>
      <c r="EBD122" s="179"/>
      <c r="EBE122" s="179"/>
      <c r="EBF122" s="179"/>
      <c r="EBG122" s="179"/>
      <c r="EBH122" s="179"/>
      <c r="EBI122" s="179"/>
      <c r="EBJ122" s="179"/>
      <c r="EBK122" s="179"/>
      <c r="EBL122" s="179"/>
      <c r="EBM122" s="179"/>
      <c r="EBN122" s="179"/>
      <c r="EBO122" s="179"/>
      <c r="EBP122" s="179"/>
      <c r="EBQ122" s="179"/>
      <c r="EBR122" s="179"/>
      <c r="EBS122" s="179"/>
      <c r="EBT122" s="179"/>
      <c r="EBU122" s="179"/>
      <c r="EBV122" s="179"/>
      <c r="EBW122" s="179"/>
      <c r="EBX122" s="179"/>
      <c r="EBY122" s="179"/>
      <c r="EBZ122" s="179"/>
      <c r="ECA122" s="179"/>
      <c r="ECB122" s="179"/>
      <c r="ECC122" s="179"/>
      <c r="ECD122" s="179"/>
      <c r="ECE122" s="179"/>
      <c r="ECF122" s="179"/>
      <c r="ECG122" s="179"/>
      <c r="ECH122" s="179"/>
      <c r="ECI122" s="179"/>
      <c r="ECJ122" s="179"/>
      <c r="ECK122" s="179"/>
      <c r="ECL122" s="179"/>
      <c r="ECM122" s="179"/>
      <c r="ECN122" s="179"/>
      <c r="ECO122" s="179"/>
      <c r="ECP122" s="179"/>
      <c r="ECQ122" s="179"/>
      <c r="ECR122" s="179"/>
      <c r="ECS122" s="179"/>
      <c r="ECT122" s="179"/>
      <c r="ECU122" s="179"/>
      <c r="ECV122" s="179"/>
      <c r="ECW122" s="179"/>
      <c r="ECX122" s="179"/>
      <c r="ECY122" s="179"/>
      <c r="ECZ122" s="179"/>
      <c r="EDA122" s="179"/>
      <c r="EDB122" s="179"/>
      <c r="EDC122" s="179"/>
      <c r="EDD122" s="179"/>
      <c r="EDE122" s="179"/>
      <c r="EDF122" s="179"/>
      <c r="EDG122" s="179"/>
      <c r="EDH122" s="179"/>
      <c r="EDI122" s="179"/>
      <c r="EDJ122" s="179"/>
      <c r="EDK122" s="179"/>
      <c r="EDL122" s="179"/>
      <c r="EDM122" s="179"/>
      <c r="EDN122" s="179"/>
      <c r="EDO122" s="179"/>
      <c r="EDP122" s="179"/>
      <c r="EDQ122" s="179"/>
      <c r="EDR122" s="179"/>
      <c r="EDS122" s="179"/>
      <c r="EDT122" s="179"/>
      <c r="EDU122" s="179"/>
      <c r="EDV122" s="179"/>
      <c r="EDW122" s="179"/>
      <c r="EDX122" s="179"/>
      <c r="EDY122" s="179"/>
      <c r="EDZ122" s="179"/>
      <c r="EEA122" s="179"/>
      <c r="EEB122" s="179"/>
      <c r="EEC122" s="179"/>
      <c r="EED122" s="179"/>
      <c r="EEE122" s="179"/>
      <c r="EEF122" s="179"/>
      <c r="EEG122" s="179"/>
      <c r="EEH122" s="179"/>
      <c r="EEI122" s="179"/>
      <c r="EEJ122" s="179"/>
      <c r="EEK122" s="179"/>
      <c r="EEL122" s="179"/>
      <c r="EEM122" s="179"/>
      <c r="EEN122" s="179"/>
      <c r="EEO122" s="179"/>
      <c r="EEP122" s="179"/>
      <c r="EEQ122" s="179"/>
      <c r="EER122" s="179"/>
      <c r="EES122" s="179"/>
      <c r="EET122" s="179"/>
      <c r="EEU122" s="179"/>
      <c r="EEV122" s="179"/>
      <c r="EEW122" s="179"/>
      <c r="EEX122" s="179"/>
      <c r="EEY122" s="179"/>
      <c r="EEZ122" s="179"/>
      <c r="EFA122" s="179"/>
      <c r="EFB122" s="179"/>
      <c r="EFC122" s="179"/>
      <c r="EFD122" s="179"/>
      <c r="EFE122" s="179"/>
      <c r="EFF122" s="179"/>
      <c r="EFG122" s="179"/>
      <c r="EFH122" s="179"/>
      <c r="EFI122" s="179"/>
      <c r="EFJ122" s="179"/>
      <c r="EFK122" s="179"/>
      <c r="EFL122" s="179"/>
      <c r="EFM122" s="179"/>
      <c r="EFN122" s="179"/>
      <c r="EFO122" s="179"/>
      <c r="EFP122" s="179"/>
      <c r="EFQ122" s="179"/>
      <c r="EFR122" s="179"/>
      <c r="EFS122" s="179"/>
      <c r="EFT122" s="179"/>
      <c r="EFU122" s="179"/>
      <c r="EFV122" s="179"/>
      <c r="EFW122" s="179"/>
      <c r="EFX122" s="179"/>
      <c r="EFY122" s="179"/>
      <c r="EFZ122" s="179"/>
      <c r="EGA122" s="179"/>
      <c r="EGB122" s="179"/>
      <c r="EGC122" s="179"/>
      <c r="EGD122" s="179"/>
      <c r="EGE122" s="179"/>
      <c r="EGF122" s="179"/>
      <c r="EGG122" s="179"/>
      <c r="EGH122" s="179"/>
      <c r="EGI122" s="179"/>
      <c r="EGJ122" s="179"/>
      <c r="EGK122" s="179"/>
      <c r="EGL122" s="179"/>
      <c r="EGM122" s="179"/>
      <c r="EGN122" s="179"/>
      <c r="EGO122" s="179"/>
      <c r="EGP122" s="179"/>
      <c r="EGQ122" s="179"/>
      <c r="EGR122" s="179"/>
      <c r="EGS122" s="179"/>
      <c r="EGT122" s="179"/>
      <c r="EGU122" s="179"/>
      <c r="EGV122" s="179"/>
      <c r="EGW122" s="179"/>
      <c r="EGX122" s="179"/>
      <c r="EGY122" s="179"/>
      <c r="EGZ122" s="179"/>
      <c r="EHA122" s="179"/>
      <c r="EHB122" s="179"/>
      <c r="EHC122" s="179"/>
      <c r="EHD122" s="179"/>
      <c r="EHE122" s="179"/>
      <c r="EHF122" s="179"/>
      <c r="EHG122" s="179"/>
      <c r="EHH122" s="179"/>
      <c r="EHI122" s="179"/>
      <c r="EHJ122" s="179"/>
      <c r="EHK122" s="179"/>
      <c r="EHL122" s="179"/>
      <c r="EHM122" s="179"/>
      <c r="EHN122" s="179"/>
      <c r="EHO122" s="179"/>
      <c r="EHP122" s="179"/>
      <c r="EHQ122" s="179"/>
      <c r="EHR122" s="179"/>
      <c r="EHS122" s="179"/>
      <c r="EHT122" s="179"/>
      <c r="EHU122" s="179"/>
      <c r="EHV122" s="179"/>
      <c r="EHW122" s="179"/>
      <c r="EHX122" s="179"/>
      <c r="EHY122" s="179"/>
      <c r="EHZ122" s="179"/>
      <c r="EIA122" s="179"/>
      <c r="EIB122" s="179"/>
      <c r="EIC122" s="179"/>
      <c r="EID122" s="179"/>
      <c r="EIE122" s="179"/>
      <c r="EIF122" s="179"/>
      <c r="EIG122" s="179"/>
      <c r="EIH122" s="179"/>
      <c r="EII122" s="179"/>
      <c r="EIJ122" s="179"/>
      <c r="EIK122" s="179"/>
      <c r="EIL122" s="179"/>
      <c r="EIM122" s="179"/>
      <c r="EIN122" s="179"/>
      <c r="EIO122" s="179"/>
      <c r="EIP122" s="179"/>
      <c r="EIQ122" s="179"/>
      <c r="EIR122" s="179"/>
      <c r="EIS122" s="179"/>
      <c r="EIT122" s="179"/>
      <c r="EIU122" s="179"/>
      <c r="EIV122" s="179"/>
      <c r="EIW122" s="179"/>
      <c r="EIX122" s="179"/>
      <c r="EIY122" s="179"/>
      <c r="EIZ122" s="179"/>
      <c r="EJA122" s="179"/>
      <c r="EJB122" s="179"/>
      <c r="EJC122" s="179"/>
      <c r="EJD122" s="179"/>
      <c r="EJE122" s="179"/>
      <c r="EJF122" s="179"/>
      <c r="EJG122" s="179"/>
      <c r="EJH122" s="179"/>
      <c r="EJI122" s="179"/>
      <c r="EJJ122" s="179"/>
      <c r="EJK122" s="179"/>
      <c r="EJL122" s="179"/>
      <c r="EJM122" s="179"/>
      <c r="EJN122" s="179"/>
      <c r="EJO122" s="179"/>
      <c r="EJP122" s="179"/>
      <c r="EJQ122" s="179"/>
      <c r="EJR122" s="179"/>
      <c r="EJS122" s="179"/>
      <c r="EJT122" s="179"/>
      <c r="EJU122" s="179"/>
      <c r="EJV122" s="179"/>
      <c r="EJW122" s="179"/>
      <c r="EJX122" s="179"/>
      <c r="EJY122" s="179"/>
      <c r="EJZ122" s="179"/>
      <c r="EKA122" s="179"/>
      <c r="EKB122" s="179"/>
      <c r="EKC122" s="179"/>
      <c r="EKD122" s="179"/>
      <c r="EKE122" s="179"/>
      <c r="EKF122" s="179"/>
      <c r="EKG122" s="179"/>
      <c r="EKH122" s="179"/>
      <c r="EKI122" s="179"/>
      <c r="EKJ122" s="179"/>
      <c r="EKK122" s="179"/>
      <c r="EKL122" s="179"/>
      <c r="EKM122" s="179"/>
      <c r="EKN122" s="179"/>
      <c r="EKO122" s="179"/>
      <c r="EKP122" s="179"/>
      <c r="EKQ122" s="179"/>
      <c r="EKR122" s="179"/>
      <c r="EKS122" s="179"/>
      <c r="EKT122" s="179"/>
      <c r="EKU122" s="179"/>
      <c r="EKV122" s="179"/>
      <c r="EKW122" s="179"/>
      <c r="EKX122" s="179"/>
      <c r="EKY122" s="179"/>
      <c r="EKZ122" s="179"/>
      <c r="ELA122" s="179"/>
      <c r="ELB122" s="179"/>
      <c r="ELC122" s="179"/>
      <c r="ELD122" s="179"/>
      <c r="ELE122" s="179"/>
      <c r="ELF122" s="179"/>
      <c r="ELG122" s="179"/>
      <c r="ELH122" s="179"/>
      <c r="ELI122" s="179"/>
      <c r="ELJ122" s="179"/>
      <c r="ELK122" s="179"/>
      <c r="ELL122" s="179"/>
      <c r="ELM122" s="179"/>
      <c r="ELN122" s="179"/>
      <c r="ELO122" s="179"/>
      <c r="ELP122" s="179"/>
      <c r="ELQ122" s="179"/>
      <c r="ELR122" s="179"/>
      <c r="ELS122" s="179"/>
      <c r="ELT122" s="179"/>
      <c r="ELU122" s="179"/>
      <c r="ELV122" s="179"/>
      <c r="ELW122" s="179"/>
      <c r="ELX122" s="179"/>
      <c r="ELY122" s="179"/>
      <c r="ELZ122" s="179"/>
      <c r="EMA122" s="179"/>
      <c r="EMB122" s="179"/>
      <c r="EMC122" s="179"/>
      <c r="EMD122" s="179"/>
      <c r="EME122" s="179"/>
      <c r="EMF122" s="179"/>
      <c r="EMG122" s="179"/>
      <c r="EMH122" s="179"/>
      <c r="EMI122" s="179"/>
      <c r="EMJ122" s="179"/>
      <c r="EMK122" s="179"/>
      <c r="EML122" s="179"/>
      <c r="EMM122" s="179"/>
      <c r="EMN122" s="179"/>
      <c r="EMO122" s="179"/>
      <c r="EMP122" s="179"/>
      <c r="EMQ122" s="179"/>
      <c r="EMR122" s="179"/>
      <c r="EMS122" s="179"/>
      <c r="EMT122" s="179"/>
      <c r="EMU122" s="179"/>
      <c r="EMV122" s="179"/>
      <c r="EMW122" s="179"/>
      <c r="EMX122" s="179"/>
      <c r="EMY122" s="179"/>
      <c r="EMZ122" s="179"/>
      <c r="ENA122" s="179"/>
      <c r="ENB122" s="179"/>
      <c r="ENC122" s="179"/>
      <c r="END122" s="179"/>
      <c r="ENE122" s="179"/>
      <c r="ENF122" s="179"/>
      <c r="ENG122" s="179"/>
      <c r="ENH122" s="179"/>
      <c r="ENI122" s="179"/>
      <c r="ENJ122" s="179"/>
      <c r="ENK122" s="179"/>
      <c r="ENL122" s="179"/>
      <c r="ENM122" s="179"/>
      <c r="ENN122" s="179"/>
      <c r="ENO122" s="179"/>
      <c r="ENP122" s="179"/>
      <c r="ENQ122" s="179"/>
      <c r="ENR122" s="179"/>
      <c r="ENS122" s="179"/>
      <c r="ENT122" s="179"/>
      <c r="ENU122" s="179"/>
      <c r="ENV122" s="179"/>
      <c r="ENW122" s="179"/>
      <c r="ENX122" s="179"/>
      <c r="ENY122" s="179"/>
      <c r="ENZ122" s="179"/>
      <c r="EOA122" s="179"/>
      <c r="EOB122" s="179"/>
      <c r="EOC122" s="179"/>
      <c r="EOD122" s="179"/>
      <c r="EOE122" s="179"/>
      <c r="EOF122" s="179"/>
      <c r="EOG122" s="179"/>
      <c r="EOH122" s="179"/>
      <c r="EOI122" s="179"/>
      <c r="EOJ122" s="179"/>
      <c r="EOK122" s="179"/>
      <c r="EOL122" s="179"/>
      <c r="EOM122" s="179"/>
      <c r="EON122" s="179"/>
      <c r="EOO122" s="179"/>
      <c r="EOP122" s="179"/>
      <c r="EOQ122" s="179"/>
      <c r="EOR122" s="179"/>
      <c r="EOS122" s="179"/>
      <c r="EOT122" s="179"/>
      <c r="EOU122" s="179"/>
      <c r="EOV122" s="179"/>
      <c r="EOW122" s="179"/>
      <c r="EOX122" s="179"/>
      <c r="EOY122" s="179"/>
      <c r="EOZ122" s="179"/>
      <c r="EPA122" s="179"/>
      <c r="EPB122" s="179"/>
      <c r="EPC122" s="179"/>
      <c r="EPD122" s="179"/>
      <c r="EPE122" s="179"/>
      <c r="EPF122" s="179"/>
      <c r="EPG122" s="179"/>
      <c r="EPH122" s="179"/>
      <c r="EPI122" s="179"/>
      <c r="EPJ122" s="179"/>
      <c r="EPK122" s="179"/>
      <c r="EPL122" s="179"/>
      <c r="EPM122" s="179"/>
      <c r="EPN122" s="179"/>
      <c r="EPO122" s="179"/>
      <c r="EPP122" s="179"/>
      <c r="EPQ122" s="179"/>
      <c r="EPR122" s="179"/>
      <c r="EPS122" s="179"/>
      <c r="EPT122" s="179"/>
      <c r="EPU122" s="179"/>
      <c r="EPV122" s="179"/>
      <c r="EPW122" s="179"/>
      <c r="EPX122" s="179"/>
      <c r="EPY122" s="179"/>
      <c r="EPZ122" s="179"/>
      <c r="EQA122" s="179"/>
      <c r="EQB122" s="179"/>
      <c r="EQC122" s="179"/>
      <c r="EQD122" s="179"/>
      <c r="EQE122" s="179"/>
      <c r="EQF122" s="179"/>
      <c r="EQG122" s="179"/>
      <c r="EQH122" s="179"/>
      <c r="EQI122" s="179"/>
      <c r="EQJ122" s="179"/>
      <c r="EQK122" s="179"/>
      <c r="EQL122" s="179"/>
      <c r="EQM122" s="179"/>
      <c r="EQN122" s="179"/>
      <c r="EQO122" s="179"/>
      <c r="EQP122" s="179"/>
      <c r="EQQ122" s="179"/>
      <c r="EQR122" s="179"/>
      <c r="EQS122" s="179"/>
      <c r="EQT122" s="179"/>
      <c r="EQU122" s="179"/>
      <c r="EQV122" s="179"/>
      <c r="EQW122" s="179"/>
      <c r="EQX122" s="179"/>
      <c r="EQY122" s="179"/>
      <c r="EQZ122" s="179"/>
      <c r="ERA122" s="179"/>
      <c r="ERB122" s="179"/>
      <c r="ERC122" s="179"/>
      <c r="ERD122" s="179"/>
      <c r="ERE122" s="179"/>
      <c r="ERF122" s="179"/>
      <c r="ERG122" s="179"/>
      <c r="ERH122" s="179"/>
      <c r="ERI122" s="179"/>
      <c r="ERJ122" s="179"/>
      <c r="ERK122" s="179"/>
      <c r="ERL122" s="179"/>
      <c r="ERM122" s="179"/>
      <c r="ERN122" s="179"/>
      <c r="ERO122" s="179"/>
      <c r="ERP122" s="179"/>
      <c r="ERQ122" s="179"/>
      <c r="ERR122" s="179"/>
      <c r="ERS122" s="179"/>
      <c r="ERT122" s="179"/>
      <c r="ERU122" s="179"/>
      <c r="ERV122" s="179"/>
      <c r="ERW122" s="179"/>
      <c r="ERX122" s="179"/>
      <c r="ERY122" s="179"/>
      <c r="ERZ122" s="179"/>
      <c r="ESA122" s="179"/>
      <c r="ESB122" s="179"/>
      <c r="ESC122" s="179"/>
      <c r="ESD122" s="179"/>
      <c r="ESE122" s="179"/>
      <c r="ESF122" s="179"/>
      <c r="ESG122" s="179"/>
      <c r="ESH122" s="179"/>
      <c r="ESI122" s="179"/>
      <c r="ESJ122" s="179"/>
      <c r="ESK122" s="179"/>
      <c r="ESL122" s="179"/>
      <c r="ESM122" s="179"/>
      <c r="ESN122" s="179"/>
      <c r="ESO122" s="179"/>
      <c r="ESP122" s="179"/>
      <c r="ESQ122" s="179"/>
      <c r="ESR122" s="179"/>
      <c r="ESS122" s="179"/>
      <c r="EST122" s="179"/>
      <c r="ESU122" s="179"/>
      <c r="ESV122" s="179"/>
      <c r="ESW122" s="179"/>
      <c r="ESX122" s="179"/>
      <c r="ESY122" s="179"/>
      <c r="ESZ122" s="179"/>
      <c r="ETA122" s="179"/>
      <c r="ETB122" s="179"/>
      <c r="ETC122" s="179"/>
      <c r="ETD122" s="179"/>
      <c r="ETE122" s="179"/>
      <c r="ETF122" s="179"/>
      <c r="ETG122" s="179"/>
      <c r="ETH122" s="179"/>
      <c r="ETI122" s="179"/>
      <c r="ETJ122" s="179"/>
      <c r="ETK122" s="179"/>
      <c r="ETL122" s="179"/>
      <c r="ETM122" s="179"/>
      <c r="ETN122" s="179"/>
      <c r="ETO122" s="179"/>
      <c r="ETP122" s="179"/>
      <c r="ETQ122" s="179"/>
      <c r="ETR122" s="179"/>
      <c r="ETS122" s="179"/>
      <c r="ETT122" s="179"/>
      <c r="ETU122" s="179"/>
      <c r="ETV122" s="179"/>
      <c r="ETW122" s="179"/>
      <c r="ETX122" s="179"/>
      <c r="ETY122" s="179"/>
      <c r="ETZ122" s="179"/>
      <c r="EUA122" s="179"/>
      <c r="EUB122" s="179"/>
      <c r="EUC122" s="179"/>
      <c r="EUD122" s="179"/>
      <c r="EUE122" s="179"/>
      <c r="EUF122" s="179"/>
      <c r="EUG122" s="179"/>
      <c r="EUH122" s="179"/>
      <c r="EUI122" s="179"/>
      <c r="EUJ122" s="179"/>
      <c r="EUK122" s="179"/>
      <c r="EUL122" s="179"/>
      <c r="EUM122" s="179"/>
      <c r="EUN122" s="179"/>
      <c r="EUO122" s="179"/>
      <c r="EUP122" s="179"/>
      <c r="EUQ122" s="179"/>
      <c r="EUR122" s="179"/>
      <c r="EUS122" s="179"/>
      <c r="EUT122" s="179"/>
      <c r="EUU122" s="179"/>
      <c r="EUV122" s="179"/>
      <c r="EUW122" s="179"/>
      <c r="EUX122" s="179"/>
      <c r="EUY122" s="179"/>
      <c r="EUZ122" s="179"/>
      <c r="EVA122" s="179"/>
      <c r="EVB122" s="179"/>
      <c r="EVC122" s="179"/>
      <c r="EVD122" s="179"/>
      <c r="EVE122" s="179"/>
      <c r="EVF122" s="179"/>
      <c r="EVG122" s="179"/>
      <c r="EVH122" s="179"/>
      <c r="EVI122" s="179"/>
      <c r="EVJ122" s="179"/>
      <c r="EVK122" s="179"/>
      <c r="EVL122" s="179"/>
      <c r="EVM122" s="179"/>
      <c r="EVN122" s="179"/>
      <c r="EVO122" s="179"/>
      <c r="EVP122" s="179"/>
      <c r="EVQ122" s="179"/>
      <c r="EVR122" s="179"/>
      <c r="EVS122" s="179"/>
      <c r="EVT122" s="179"/>
      <c r="EVU122" s="179"/>
      <c r="EVV122" s="179"/>
      <c r="EVW122" s="179"/>
      <c r="EVX122" s="179"/>
      <c r="EVY122" s="179"/>
      <c r="EVZ122" s="179"/>
      <c r="EWA122" s="179"/>
      <c r="EWB122" s="179"/>
      <c r="EWC122" s="179"/>
      <c r="EWD122" s="179"/>
      <c r="EWE122" s="179"/>
      <c r="EWF122" s="179"/>
      <c r="EWG122" s="179"/>
      <c r="EWH122" s="179"/>
      <c r="EWI122" s="179"/>
      <c r="EWJ122" s="179"/>
      <c r="EWK122" s="179"/>
      <c r="EWL122" s="179"/>
      <c r="EWM122" s="179"/>
      <c r="EWN122" s="179"/>
      <c r="EWO122" s="179"/>
      <c r="EWP122" s="179"/>
      <c r="EWQ122" s="179"/>
      <c r="EWR122" s="179"/>
      <c r="EWS122" s="179"/>
      <c r="EWT122" s="179"/>
      <c r="EWU122" s="179"/>
      <c r="EWV122" s="179"/>
      <c r="EWW122" s="179"/>
      <c r="EWX122" s="179"/>
      <c r="EWY122" s="179"/>
      <c r="EWZ122" s="179"/>
      <c r="EXA122" s="179"/>
      <c r="EXB122" s="179"/>
      <c r="EXC122" s="179"/>
      <c r="EXD122" s="179"/>
      <c r="EXE122" s="179"/>
      <c r="EXF122" s="179"/>
      <c r="EXG122" s="179"/>
      <c r="EXH122" s="179"/>
      <c r="EXI122" s="179"/>
      <c r="EXJ122" s="179"/>
      <c r="EXK122" s="179"/>
      <c r="EXL122" s="179"/>
      <c r="EXM122" s="179"/>
      <c r="EXN122" s="179"/>
      <c r="EXO122" s="179"/>
      <c r="EXP122" s="179"/>
      <c r="EXQ122" s="179"/>
      <c r="EXR122" s="179"/>
      <c r="EXS122" s="179"/>
      <c r="EXT122" s="179"/>
      <c r="EXU122" s="179"/>
      <c r="EXV122" s="179"/>
      <c r="EXW122" s="179"/>
      <c r="EXX122" s="179"/>
      <c r="EXY122" s="179"/>
      <c r="EXZ122" s="179"/>
      <c r="EYA122" s="179"/>
      <c r="EYB122" s="179"/>
      <c r="EYC122" s="179"/>
      <c r="EYD122" s="179"/>
      <c r="EYE122" s="179"/>
      <c r="EYF122" s="179"/>
      <c r="EYG122" s="179"/>
      <c r="EYH122" s="179"/>
      <c r="EYI122" s="179"/>
      <c r="EYJ122" s="179"/>
      <c r="EYK122" s="179"/>
      <c r="EYL122" s="179"/>
      <c r="EYM122" s="179"/>
      <c r="EYN122" s="179"/>
      <c r="EYO122" s="179"/>
      <c r="EYP122" s="179"/>
      <c r="EYQ122" s="179"/>
      <c r="EYR122" s="179"/>
      <c r="EYS122" s="179"/>
      <c r="EYT122" s="179"/>
      <c r="EYU122" s="179"/>
      <c r="EYV122" s="179"/>
      <c r="EYW122" s="179"/>
      <c r="EYX122" s="179"/>
      <c r="EYY122" s="179"/>
      <c r="EYZ122" s="179"/>
      <c r="EZA122" s="179"/>
      <c r="EZB122" s="179"/>
      <c r="EZC122" s="179"/>
      <c r="EZD122" s="179"/>
      <c r="EZE122" s="179"/>
      <c r="EZF122" s="179"/>
      <c r="EZG122" s="179"/>
      <c r="EZH122" s="179"/>
      <c r="EZI122" s="179"/>
      <c r="EZJ122" s="179"/>
      <c r="EZK122" s="179"/>
      <c r="EZL122" s="179"/>
      <c r="EZM122" s="179"/>
      <c r="EZN122" s="179"/>
      <c r="EZO122" s="179"/>
      <c r="EZP122" s="179"/>
      <c r="EZQ122" s="179"/>
      <c r="EZR122" s="179"/>
      <c r="EZS122" s="179"/>
      <c r="EZT122" s="179"/>
      <c r="EZU122" s="179"/>
      <c r="EZV122" s="179"/>
      <c r="EZW122" s="179"/>
      <c r="EZX122" s="179"/>
      <c r="EZY122" s="179"/>
      <c r="EZZ122" s="179"/>
      <c r="FAA122" s="179"/>
      <c r="FAB122" s="179"/>
      <c r="FAC122" s="179"/>
      <c r="FAD122" s="179"/>
      <c r="FAE122" s="179"/>
      <c r="FAF122" s="179"/>
      <c r="FAG122" s="179"/>
      <c r="FAH122" s="179"/>
      <c r="FAI122" s="179"/>
      <c r="FAJ122" s="179"/>
      <c r="FAK122" s="179"/>
      <c r="FAL122" s="179"/>
      <c r="FAM122" s="179"/>
      <c r="FAN122" s="179"/>
      <c r="FAO122" s="179"/>
      <c r="FAP122" s="179"/>
      <c r="FAQ122" s="179"/>
      <c r="FAR122" s="179"/>
      <c r="FAS122" s="179"/>
      <c r="FAT122" s="179"/>
      <c r="FAU122" s="179"/>
      <c r="FAV122" s="179"/>
      <c r="FAW122" s="179"/>
      <c r="FAX122" s="179"/>
      <c r="FAY122" s="179"/>
      <c r="FAZ122" s="179"/>
      <c r="FBA122" s="179"/>
      <c r="FBB122" s="179"/>
      <c r="FBC122" s="179"/>
      <c r="FBD122" s="179"/>
      <c r="FBE122" s="179"/>
      <c r="FBF122" s="179"/>
      <c r="FBG122" s="179"/>
      <c r="FBH122" s="179"/>
      <c r="FBI122" s="179"/>
      <c r="FBJ122" s="179"/>
      <c r="FBK122" s="179"/>
      <c r="FBL122" s="179"/>
      <c r="FBM122" s="179"/>
      <c r="FBN122" s="179"/>
      <c r="FBO122" s="179"/>
      <c r="FBP122" s="179"/>
      <c r="FBQ122" s="179"/>
      <c r="FBR122" s="179"/>
      <c r="FBS122" s="179"/>
      <c r="FBT122" s="179"/>
      <c r="FBU122" s="179"/>
      <c r="FBV122" s="179"/>
      <c r="FBW122" s="179"/>
      <c r="FBX122" s="179"/>
      <c r="FBY122" s="179"/>
      <c r="FBZ122" s="179"/>
      <c r="FCA122" s="179"/>
      <c r="FCB122" s="179"/>
      <c r="FCC122" s="179"/>
      <c r="FCD122" s="179"/>
      <c r="FCE122" s="179"/>
      <c r="FCF122" s="179"/>
      <c r="FCG122" s="179"/>
      <c r="FCH122" s="179"/>
      <c r="FCI122" s="179"/>
      <c r="FCJ122" s="179"/>
      <c r="FCK122" s="179"/>
      <c r="FCL122" s="179"/>
      <c r="FCM122" s="179"/>
      <c r="FCN122" s="179"/>
      <c r="FCO122" s="179"/>
      <c r="FCP122" s="179"/>
      <c r="FCQ122" s="179"/>
      <c r="FCR122" s="179"/>
      <c r="FCS122" s="179"/>
      <c r="FCT122" s="179"/>
      <c r="FCU122" s="179"/>
      <c r="FCV122" s="179"/>
      <c r="FCW122" s="179"/>
      <c r="FCX122" s="179"/>
      <c r="FCY122" s="179"/>
      <c r="FCZ122" s="179"/>
      <c r="FDA122" s="179"/>
      <c r="FDB122" s="179"/>
      <c r="FDC122" s="179"/>
      <c r="FDD122" s="179"/>
      <c r="FDE122" s="179"/>
      <c r="FDF122" s="179"/>
      <c r="FDG122" s="179"/>
      <c r="FDH122" s="179"/>
      <c r="FDI122" s="179"/>
      <c r="FDJ122" s="179"/>
      <c r="FDK122" s="179"/>
      <c r="FDL122" s="179"/>
      <c r="FDM122" s="179"/>
      <c r="FDN122" s="179"/>
      <c r="FDO122" s="179"/>
      <c r="FDP122" s="179"/>
      <c r="FDQ122" s="179"/>
      <c r="FDR122" s="179"/>
      <c r="FDS122" s="179"/>
      <c r="FDT122" s="179"/>
      <c r="FDU122" s="179"/>
      <c r="FDV122" s="179"/>
      <c r="FDW122" s="179"/>
      <c r="FDX122" s="179"/>
      <c r="FDY122" s="179"/>
      <c r="FDZ122" s="179"/>
      <c r="FEA122" s="179"/>
      <c r="FEB122" s="179"/>
      <c r="FEC122" s="179"/>
      <c r="FED122" s="179"/>
      <c r="FEE122" s="179"/>
      <c r="FEF122" s="179"/>
      <c r="FEG122" s="179"/>
      <c r="FEH122" s="179"/>
      <c r="FEI122" s="179"/>
      <c r="FEJ122" s="179"/>
      <c r="FEK122" s="179"/>
      <c r="FEL122" s="179"/>
      <c r="FEM122" s="179"/>
      <c r="FEN122" s="179"/>
      <c r="FEO122" s="179"/>
      <c r="FEP122" s="179"/>
      <c r="FEQ122" s="179"/>
      <c r="FER122" s="179"/>
      <c r="FES122" s="179"/>
      <c r="FET122" s="179"/>
      <c r="FEU122" s="179"/>
      <c r="FEV122" s="179"/>
      <c r="FEW122" s="179"/>
      <c r="FEX122" s="179"/>
      <c r="FEY122" s="179"/>
      <c r="FEZ122" s="179"/>
      <c r="FFA122" s="179"/>
      <c r="FFB122" s="179"/>
      <c r="FFC122" s="179"/>
      <c r="FFD122" s="179"/>
      <c r="FFE122" s="179"/>
      <c r="FFF122" s="179"/>
      <c r="FFG122" s="179"/>
      <c r="FFH122" s="179"/>
      <c r="FFI122" s="179"/>
      <c r="FFJ122" s="179"/>
      <c r="FFK122" s="179"/>
      <c r="FFL122" s="179"/>
      <c r="FFM122" s="179"/>
      <c r="FFN122" s="179"/>
      <c r="FFO122" s="179"/>
      <c r="FFP122" s="179"/>
      <c r="FFQ122" s="179"/>
      <c r="FFR122" s="179"/>
      <c r="FFS122" s="179"/>
      <c r="FFT122" s="179"/>
      <c r="FFU122" s="179"/>
      <c r="FFV122" s="179"/>
      <c r="FFW122" s="179"/>
      <c r="FFX122" s="179"/>
      <c r="FFY122" s="179"/>
      <c r="FFZ122" s="179"/>
      <c r="FGA122" s="179"/>
      <c r="FGB122" s="179"/>
      <c r="FGC122" s="179"/>
      <c r="FGD122" s="179"/>
      <c r="FGE122" s="179"/>
      <c r="FGF122" s="179"/>
      <c r="FGG122" s="179"/>
      <c r="FGH122" s="179"/>
      <c r="FGI122" s="179"/>
      <c r="FGJ122" s="179"/>
      <c r="FGK122" s="179"/>
      <c r="FGL122" s="179"/>
      <c r="FGM122" s="179"/>
      <c r="FGN122" s="179"/>
      <c r="FGO122" s="179"/>
      <c r="FGP122" s="179"/>
      <c r="FGQ122" s="179"/>
      <c r="FGR122" s="179"/>
      <c r="FGS122" s="179"/>
      <c r="FGT122" s="179"/>
      <c r="FGU122" s="179"/>
      <c r="FGV122" s="179"/>
      <c r="FGW122" s="179"/>
      <c r="FGX122" s="179"/>
      <c r="FGY122" s="179"/>
      <c r="FGZ122" s="179"/>
      <c r="FHA122" s="179"/>
      <c r="FHB122" s="179"/>
      <c r="FHC122" s="179"/>
      <c r="FHD122" s="179"/>
      <c r="FHE122" s="179"/>
      <c r="FHF122" s="179"/>
      <c r="FHG122" s="179"/>
      <c r="FHH122" s="179"/>
      <c r="FHI122" s="179"/>
      <c r="FHJ122" s="179"/>
      <c r="FHK122" s="179"/>
      <c r="FHL122" s="179"/>
      <c r="FHM122" s="179"/>
      <c r="FHN122" s="179"/>
      <c r="FHO122" s="179"/>
      <c r="FHP122" s="179"/>
      <c r="FHQ122" s="179"/>
      <c r="FHR122" s="179"/>
      <c r="FHS122" s="179"/>
      <c r="FHT122" s="179"/>
      <c r="FHU122" s="179"/>
      <c r="FHV122" s="179"/>
      <c r="FHW122" s="179"/>
      <c r="FHX122" s="179"/>
      <c r="FHY122" s="179"/>
      <c r="FHZ122" s="179"/>
      <c r="FIA122" s="179"/>
      <c r="FIB122" s="179"/>
      <c r="FIC122" s="179"/>
      <c r="FID122" s="179"/>
      <c r="FIE122" s="179"/>
      <c r="FIF122" s="179"/>
      <c r="FIG122" s="179"/>
      <c r="FIH122" s="179"/>
      <c r="FII122" s="179"/>
      <c r="FIJ122" s="179"/>
      <c r="FIK122" s="179"/>
      <c r="FIL122" s="179"/>
      <c r="FIM122" s="179"/>
      <c r="FIN122" s="179"/>
      <c r="FIO122" s="179"/>
      <c r="FIP122" s="179"/>
      <c r="FIQ122" s="179"/>
      <c r="FIR122" s="179"/>
      <c r="FIS122" s="179"/>
      <c r="FIT122" s="179"/>
      <c r="FIU122" s="179"/>
      <c r="FIV122" s="179"/>
      <c r="FIW122" s="179"/>
      <c r="FIX122" s="179"/>
      <c r="FIY122" s="179"/>
      <c r="FIZ122" s="179"/>
      <c r="FJA122" s="179"/>
      <c r="FJB122" s="179"/>
      <c r="FJC122" s="179"/>
      <c r="FJD122" s="179"/>
      <c r="FJE122" s="179"/>
      <c r="FJF122" s="179"/>
      <c r="FJG122" s="179"/>
      <c r="FJH122" s="179"/>
      <c r="FJI122" s="179"/>
      <c r="FJJ122" s="179"/>
      <c r="FJK122" s="179"/>
      <c r="FJL122" s="179"/>
      <c r="FJM122" s="179"/>
      <c r="FJN122" s="179"/>
      <c r="FJO122" s="179"/>
      <c r="FJP122" s="179"/>
      <c r="FJQ122" s="179"/>
      <c r="FJR122" s="179"/>
      <c r="FJS122" s="179"/>
      <c r="FJT122" s="179"/>
      <c r="FJU122" s="179"/>
      <c r="FJV122" s="179"/>
      <c r="FJW122" s="179"/>
      <c r="FJX122" s="179"/>
      <c r="FJY122" s="179"/>
      <c r="FJZ122" s="179"/>
      <c r="FKA122" s="179"/>
      <c r="FKB122" s="179"/>
      <c r="FKC122" s="179"/>
      <c r="FKD122" s="179"/>
      <c r="FKE122" s="179"/>
      <c r="FKF122" s="179"/>
      <c r="FKG122" s="179"/>
      <c r="FKH122" s="179"/>
      <c r="FKI122" s="179"/>
      <c r="FKJ122" s="179"/>
      <c r="FKK122" s="179"/>
      <c r="FKL122" s="179"/>
      <c r="FKM122" s="179"/>
      <c r="FKN122" s="179"/>
      <c r="FKO122" s="179"/>
      <c r="FKP122" s="179"/>
      <c r="FKQ122" s="179"/>
      <c r="FKR122" s="179"/>
      <c r="FKS122" s="179"/>
      <c r="FKT122" s="179"/>
      <c r="FKU122" s="179"/>
      <c r="FKV122" s="179"/>
      <c r="FKW122" s="179"/>
      <c r="FKX122" s="179"/>
      <c r="FKY122" s="179"/>
      <c r="FKZ122" s="179"/>
      <c r="FLA122" s="179"/>
      <c r="FLB122" s="179"/>
      <c r="FLC122" s="179"/>
      <c r="FLD122" s="179"/>
      <c r="FLE122" s="179"/>
      <c r="FLF122" s="179"/>
      <c r="FLG122" s="179"/>
      <c r="FLH122" s="179"/>
      <c r="FLI122" s="179"/>
      <c r="FLJ122" s="179"/>
      <c r="FLK122" s="179"/>
      <c r="FLL122" s="179"/>
      <c r="FLM122" s="179"/>
      <c r="FLN122" s="179"/>
      <c r="FLO122" s="179"/>
      <c r="FLP122" s="179"/>
      <c r="FLQ122" s="179"/>
      <c r="FLR122" s="179"/>
      <c r="FLS122" s="179"/>
      <c r="FLT122" s="179"/>
      <c r="FLU122" s="179"/>
      <c r="FLV122" s="179"/>
      <c r="FLW122" s="179"/>
      <c r="FLX122" s="179"/>
      <c r="FLY122" s="179"/>
      <c r="FLZ122" s="179"/>
      <c r="FMA122" s="179"/>
      <c r="FMB122" s="179"/>
      <c r="FMC122" s="179"/>
      <c r="FMD122" s="179"/>
      <c r="FME122" s="179"/>
      <c r="FMF122" s="179"/>
      <c r="FMG122" s="179"/>
      <c r="FMH122" s="179"/>
      <c r="FMI122" s="179"/>
      <c r="FMJ122" s="179"/>
      <c r="FMK122" s="179"/>
      <c r="FML122" s="179"/>
      <c r="FMM122" s="179"/>
      <c r="FMN122" s="179"/>
      <c r="FMO122" s="179"/>
      <c r="FMP122" s="179"/>
      <c r="FMQ122" s="179"/>
      <c r="FMR122" s="179"/>
      <c r="FMS122" s="179"/>
      <c r="FMT122" s="179"/>
      <c r="FMU122" s="179"/>
      <c r="FMV122" s="179"/>
      <c r="FMW122" s="179"/>
      <c r="FMX122" s="179"/>
      <c r="FMY122" s="179"/>
      <c r="FMZ122" s="179"/>
      <c r="FNA122" s="179"/>
      <c r="FNB122" s="179"/>
      <c r="FNC122" s="179"/>
      <c r="FND122" s="179"/>
      <c r="FNE122" s="179"/>
      <c r="FNF122" s="179"/>
      <c r="FNG122" s="179"/>
      <c r="FNH122" s="179"/>
      <c r="FNI122" s="179"/>
      <c r="FNJ122" s="179"/>
      <c r="FNK122" s="179"/>
      <c r="FNL122" s="179"/>
      <c r="FNM122" s="179"/>
      <c r="FNN122" s="179"/>
      <c r="FNO122" s="179"/>
      <c r="FNP122" s="179"/>
      <c r="FNQ122" s="179"/>
      <c r="FNR122" s="179"/>
      <c r="FNS122" s="179"/>
      <c r="FNT122" s="179"/>
      <c r="FNU122" s="179"/>
      <c r="FNV122" s="179"/>
      <c r="FNW122" s="179"/>
      <c r="FNX122" s="179"/>
      <c r="FNY122" s="179"/>
      <c r="FNZ122" s="179"/>
      <c r="FOA122" s="179"/>
      <c r="FOB122" s="179"/>
      <c r="FOC122" s="179"/>
      <c r="FOD122" s="179"/>
      <c r="FOE122" s="179"/>
      <c r="FOF122" s="179"/>
      <c r="FOG122" s="179"/>
      <c r="FOH122" s="179"/>
      <c r="FOI122" s="179"/>
      <c r="FOJ122" s="179"/>
      <c r="FOK122" s="179"/>
      <c r="FOL122" s="179"/>
      <c r="FOM122" s="179"/>
      <c r="FON122" s="179"/>
      <c r="FOO122" s="179"/>
      <c r="FOP122" s="179"/>
      <c r="FOQ122" s="179"/>
      <c r="FOR122" s="179"/>
      <c r="FOS122" s="179"/>
      <c r="FOT122" s="179"/>
      <c r="FOU122" s="179"/>
      <c r="FOV122" s="179"/>
      <c r="FOW122" s="179"/>
      <c r="FOX122" s="179"/>
      <c r="FOY122" s="179"/>
      <c r="FOZ122" s="179"/>
      <c r="FPA122" s="179"/>
      <c r="FPB122" s="179"/>
      <c r="FPC122" s="179"/>
      <c r="FPD122" s="179"/>
      <c r="FPE122" s="179"/>
      <c r="FPF122" s="179"/>
      <c r="FPG122" s="179"/>
      <c r="FPH122" s="179"/>
      <c r="FPI122" s="179"/>
      <c r="FPJ122" s="179"/>
      <c r="FPK122" s="179"/>
      <c r="FPL122" s="179"/>
      <c r="FPM122" s="179"/>
      <c r="FPN122" s="179"/>
      <c r="FPO122" s="179"/>
      <c r="FPP122" s="179"/>
      <c r="FPQ122" s="179"/>
      <c r="FPR122" s="179"/>
      <c r="FPS122" s="179"/>
      <c r="FPT122" s="179"/>
      <c r="FPU122" s="179"/>
      <c r="FPV122" s="179"/>
      <c r="FPW122" s="179"/>
      <c r="FPX122" s="179"/>
      <c r="FPY122" s="179"/>
      <c r="FPZ122" s="179"/>
      <c r="FQA122" s="179"/>
      <c r="FQB122" s="179"/>
      <c r="FQC122" s="179"/>
      <c r="FQD122" s="179"/>
      <c r="FQE122" s="179"/>
      <c r="FQF122" s="179"/>
      <c r="FQG122" s="179"/>
      <c r="FQH122" s="179"/>
      <c r="FQI122" s="179"/>
      <c r="FQJ122" s="179"/>
      <c r="FQK122" s="179"/>
      <c r="FQL122" s="179"/>
      <c r="FQM122" s="179"/>
      <c r="FQN122" s="179"/>
      <c r="FQO122" s="179"/>
      <c r="FQP122" s="179"/>
      <c r="FQQ122" s="179"/>
      <c r="FQR122" s="179"/>
      <c r="FQS122" s="179"/>
      <c r="FQT122" s="179"/>
      <c r="FQU122" s="179"/>
      <c r="FQV122" s="179"/>
      <c r="FQW122" s="179"/>
      <c r="FQX122" s="179"/>
      <c r="FQY122" s="179"/>
      <c r="FQZ122" s="179"/>
      <c r="FRA122" s="179"/>
      <c r="FRB122" s="179"/>
      <c r="FRC122" s="179"/>
      <c r="FRD122" s="179"/>
      <c r="FRE122" s="179"/>
      <c r="FRF122" s="179"/>
      <c r="FRG122" s="179"/>
      <c r="FRH122" s="179"/>
      <c r="FRI122" s="179"/>
      <c r="FRJ122" s="179"/>
      <c r="FRK122" s="179"/>
      <c r="FRL122" s="179"/>
      <c r="FRM122" s="179"/>
      <c r="FRN122" s="179"/>
      <c r="FRO122" s="179"/>
      <c r="FRP122" s="179"/>
      <c r="FRQ122" s="179"/>
      <c r="FRR122" s="179"/>
      <c r="FRS122" s="179"/>
      <c r="FRT122" s="179"/>
      <c r="FRU122" s="179"/>
      <c r="FRV122" s="179"/>
      <c r="FRW122" s="179"/>
      <c r="FRX122" s="179"/>
      <c r="FRY122" s="179"/>
      <c r="FRZ122" s="179"/>
      <c r="FSA122" s="179"/>
      <c r="FSB122" s="179"/>
      <c r="FSC122" s="179"/>
      <c r="FSD122" s="179"/>
      <c r="FSE122" s="179"/>
      <c r="FSF122" s="179"/>
      <c r="FSG122" s="179"/>
      <c r="FSH122" s="179"/>
      <c r="FSI122" s="179"/>
      <c r="FSJ122" s="179"/>
      <c r="FSK122" s="179"/>
      <c r="FSL122" s="179"/>
      <c r="FSM122" s="179"/>
      <c r="FSN122" s="179"/>
      <c r="FSO122" s="179"/>
      <c r="FSP122" s="179"/>
      <c r="FSQ122" s="179"/>
      <c r="FSR122" s="179"/>
      <c r="FSS122" s="179"/>
      <c r="FST122" s="179"/>
      <c r="FSU122" s="179"/>
      <c r="FSV122" s="179"/>
      <c r="FSW122" s="179"/>
      <c r="FSX122" s="179"/>
      <c r="FSY122" s="179"/>
      <c r="FSZ122" s="179"/>
      <c r="FTA122" s="179"/>
      <c r="FTB122" s="179"/>
      <c r="FTC122" s="179"/>
      <c r="FTD122" s="179"/>
      <c r="FTE122" s="179"/>
      <c r="FTF122" s="179"/>
      <c r="FTG122" s="179"/>
      <c r="FTH122" s="179"/>
      <c r="FTI122" s="179"/>
      <c r="FTJ122" s="179"/>
      <c r="FTK122" s="179"/>
      <c r="FTL122" s="179"/>
      <c r="FTM122" s="179"/>
      <c r="FTN122" s="179"/>
      <c r="FTO122" s="179"/>
      <c r="FTP122" s="179"/>
      <c r="FTQ122" s="179"/>
      <c r="FTR122" s="179"/>
      <c r="FTS122" s="179"/>
      <c r="FTT122" s="179"/>
      <c r="FTU122" s="179"/>
      <c r="FTV122" s="179"/>
      <c r="FTW122" s="179"/>
      <c r="FTX122" s="179"/>
      <c r="FTY122" s="179"/>
      <c r="FTZ122" s="179"/>
      <c r="FUA122" s="179"/>
      <c r="FUB122" s="179"/>
      <c r="FUC122" s="179"/>
      <c r="FUD122" s="179"/>
      <c r="FUE122" s="179"/>
      <c r="FUF122" s="179"/>
      <c r="FUG122" s="179"/>
      <c r="FUH122" s="179"/>
      <c r="FUI122" s="179"/>
      <c r="FUJ122" s="179"/>
      <c r="FUK122" s="179"/>
      <c r="FUL122" s="179"/>
      <c r="FUM122" s="179"/>
      <c r="FUN122" s="179"/>
      <c r="FUO122" s="179"/>
      <c r="FUP122" s="179"/>
      <c r="FUQ122" s="179"/>
      <c r="FUR122" s="179"/>
      <c r="FUS122" s="179"/>
      <c r="FUT122" s="179"/>
      <c r="FUU122" s="179"/>
      <c r="FUV122" s="179"/>
      <c r="FUW122" s="179"/>
      <c r="FUX122" s="179"/>
      <c r="FUY122" s="179"/>
      <c r="FUZ122" s="179"/>
      <c r="FVA122" s="179"/>
      <c r="FVB122" s="179"/>
      <c r="FVC122" s="179"/>
      <c r="FVD122" s="179"/>
      <c r="FVE122" s="179"/>
      <c r="FVF122" s="179"/>
      <c r="FVG122" s="179"/>
      <c r="FVH122" s="179"/>
      <c r="FVI122" s="179"/>
      <c r="FVJ122" s="179"/>
      <c r="FVK122" s="179"/>
      <c r="FVL122" s="179"/>
      <c r="FVM122" s="179"/>
      <c r="FVN122" s="179"/>
      <c r="FVO122" s="179"/>
      <c r="FVP122" s="179"/>
      <c r="FVQ122" s="179"/>
      <c r="FVR122" s="179"/>
      <c r="FVS122" s="179"/>
      <c r="FVT122" s="179"/>
      <c r="FVU122" s="179"/>
      <c r="FVV122" s="179"/>
      <c r="FVW122" s="179"/>
      <c r="FVX122" s="179"/>
      <c r="FVY122" s="179"/>
      <c r="FVZ122" s="179"/>
      <c r="FWA122" s="179"/>
      <c r="FWB122" s="179"/>
      <c r="FWC122" s="179"/>
      <c r="FWD122" s="179"/>
      <c r="FWE122" s="179"/>
      <c r="FWF122" s="179"/>
      <c r="FWG122" s="179"/>
      <c r="FWH122" s="179"/>
      <c r="FWI122" s="179"/>
      <c r="FWJ122" s="179"/>
      <c r="FWK122" s="179"/>
      <c r="FWL122" s="179"/>
      <c r="FWM122" s="179"/>
      <c r="FWN122" s="179"/>
      <c r="FWO122" s="179"/>
      <c r="FWP122" s="179"/>
      <c r="FWQ122" s="179"/>
      <c r="FWR122" s="179"/>
      <c r="FWS122" s="179"/>
      <c r="FWT122" s="179"/>
      <c r="FWU122" s="179"/>
      <c r="FWV122" s="179"/>
      <c r="FWW122" s="179"/>
      <c r="FWX122" s="179"/>
      <c r="FWY122" s="179"/>
      <c r="FWZ122" s="179"/>
      <c r="FXA122" s="179"/>
      <c r="FXB122" s="179"/>
      <c r="FXC122" s="179"/>
      <c r="FXD122" s="179"/>
      <c r="FXE122" s="179"/>
      <c r="FXF122" s="179"/>
      <c r="FXG122" s="179"/>
      <c r="FXH122" s="179"/>
      <c r="FXI122" s="179"/>
      <c r="FXJ122" s="179"/>
      <c r="FXK122" s="179"/>
      <c r="FXL122" s="179"/>
      <c r="FXM122" s="179"/>
      <c r="FXN122" s="179"/>
      <c r="FXO122" s="179"/>
      <c r="FXP122" s="179"/>
      <c r="FXQ122" s="179"/>
      <c r="FXR122" s="179"/>
      <c r="FXS122" s="179"/>
      <c r="FXT122" s="179"/>
      <c r="FXU122" s="179"/>
      <c r="FXV122" s="179"/>
      <c r="FXW122" s="179"/>
      <c r="FXX122" s="179"/>
      <c r="FXY122" s="179"/>
      <c r="FXZ122" s="179"/>
      <c r="FYA122" s="179"/>
      <c r="FYB122" s="179"/>
      <c r="FYC122" s="179"/>
      <c r="FYD122" s="179"/>
      <c r="FYE122" s="179"/>
      <c r="FYF122" s="179"/>
      <c r="FYG122" s="179"/>
      <c r="FYH122" s="179"/>
      <c r="FYI122" s="179"/>
      <c r="FYJ122" s="179"/>
      <c r="FYK122" s="179"/>
      <c r="FYL122" s="179"/>
      <c r="FYM122" s="179"/>
      <c r="FYN122" s="179"/>
      <c r="FYO122" s="179"/>
      <c r="FYP122" s="179"/>
      <c r="FYQ122" s="179"/>
      <c r="FYR122" s="179"/>
      <c r="FYS122" s="179"/>
      <c r="FYT122" s="179"/>
      <c r="FYU122" s="179"/>
      <c r="FYV122" s="179"/>
      <c r="FYW122" s="179"/>
      <c r="FYX122" s="179"/>
      <c r="FYY122" s="179"/>
      <c r="FYZ122" s="179"/>
      <c r="FZA122" s="179"/>
      <c r="FZB122" s="179"/>
      <c r="FZC122" s="179"/>
      <c r="FZD122" s="179"/>
      <c r="FZE122" s="179"/>
      <c r="FZF122" s="179"/>
      <c r="FZG122" s="179"/>
      <c r="FZH122" s="179"/>
      <c r="FZI122" s="179"/>
      <c r="FZJ122" s="179"/>
      <c r="FZK122" s="179"/>
      <c r="FZL122" s="179"/>
      <c r="FZM122" s="179"/>
      <c r="FZN122" s="179"/>
      <c r="FZO122" s="179"/>
      <c r="FZP122" s="179"/>
      <c r="FZQ122" s="179"/>
      <c r="FZR122" s="179"/>
      <c r="FZS122" s="179"/>
      <c r="FZT122" s="179"/>
      <c r="FZU122" s="179"/>
      <c r="FZV122" s="179"/>
      <c r="FZW122" s="179"/>
      <c r="FZX122" s="179"/>
      <c r="FZY122" s="179"/>
      <c r="FZZ122" s="179"/>
      <c r="GAA122" s="179"/>
      <c r="GAB122" s="179"/>
      <c r="GAC122" s="179"/>
      <c r="GAD122" s="179"/>
      <c r="GAE122" s="179"/>
      <c r="GAF122" s="179"/>
      <c r="GAG122" s="179"/>
      <c r="GAH122" s="179"/>
      <c r="GAI122" s="179"/>
      <c r="GAJ122" s="179"/>
      <c r="GAK122" s="179"/>
      <c r="GAL122" s="179"/>
      <c r="GAM122" s="179"/>
      <c r="GAN122" s="179"/>
      <c r="GAO122" s="179"/>
      <c r="GAP122" s="179"/>
      <c r="GAQ122" s="179"/>
      <c r="GAR122" s="179"/>
      <c r="GAS122" s="179"/>
      <c r="GAT122" s="179"/>
      <c r="GAU122" s="179"/>
      <c r="GAV122" s="179"/>
      <c r="GAW122" s="179"/>
      <c r="GAX122" s="179"/>
      <c r="GAY122" s="179"/>
      <c r="GAZ122" s="179"/>
      <c r="GBA122" s="179"/>
      <c r="GBB122" s="179"/>
      <c r="GBC122" s="179"/>
      <c r="GBD122" s="179"/>
      <c r="GBE122" s="179"/>
      <c r="GBF122" s="179"/>
      <c r="GBG122" s="179"/>
      <c r="GBH122" s="179"/>
      <c r="GBI122" s="179"/>
      <c r="GBJ122" s="179"/>
      <c r="GBK122" s="179"/>
      <c r="GBL122" s="179"/>
      <c r="GBM122" s="179"/>
      <c r="GBN122" s="179"/>
      <c r="GBO122" s="179"/>
      <c r="GBP122" s="179"/>
      <c r="GBQ122" s="179"/>
      <c r="GBR122" s="179"/>
      <c r="GBS122" s="179"/>
      <c r="GBT122" s="179"/>
      <c r="GBU122" s="179"/>
      <c r="GBV122" s="179"/>
      <c r="GBW122" s="179"/>
      <c r="GBX122" s="179"/>
      <c r="GBY122" s="179"/>
      <c r="GBZ122" s="179"/>
      <c r="GCA122" s="179"/>
      <c r="GCB122" s="179"/>
      <c r="GCC122" s="179"/>
      <c r="GCD122" s="179"/>
      <c r="GCE122" s="179"/>
      <c r="GCF122" s="179"/>
      <c r="GCG122" s="179"/>
      <c r="GCH122" s="179"/>
      <c r="GCI122" s="179"/>
      <c r="GCJ122" s="179"/>
      <c r="GCK122" s="179"/>
      <c r="GCL122" s="179"/>
      <c r="GCM122" s="179"/>
      <c r="GCN122" s="179"/>
      <c r="GCO122" s="179"/>
      <c r="GCP122" s="179"/>
      <c r="GCQ122" s="179"/>
      <c r="GCR122" s="179"/>
      <c r="GCS122" s="179"/>
      <c r="GCT122" s="179"/>
      <c r="GCU122" s="179"/>
      <c r="GCV122" s="179"/>
      <c r="GCW122" s="179"/>
      <c r="GCX122" s="179"/>
      <c r="GCY122" s="179"/>
      <c r="GCZ122" s="179"/>
      <c r="GDA122" s="179"/>
      <c r="GDB122" s="179"/>
      <c r="GDC122" s="179"/>
      <c r="GDD122" s="179"/>
      <c r="GDE122" s="179"/>
      <c r="GDF122" s="179"/>
      <c r="GDG122" s="179"/>
      <c r="GDH122" s="179"/>
      <c r="GDI122" s="179"/>
      <c r="GDJ122" s="179"/>
      <c r="GDK122" s="179"/>
      <c r="GDL122" s="179"/>
      <c r="GDM122" s="179"/>
      <c r="GDN122" s="179"/>
      <c r="GDO122" s="179"/>
      <c r="GDP122" s="179"/>
      <c r="GDQ122" s="179"/>
      <c r="GDR122" s="179"/>
      <c r="GDS122" s="179"/>
      <c r="GDT122" s="179"/>
      <c r="GDU122" s="179"/>
      <c r="GDV122" s="179"/>
      <c r="GDW122" s="179"/>
      <c r="GDX122" s="179"/>
      <c r="GDY122" s="179"/>
      <c r="GDZ122" s="179"/>
      <c r="GEA122" s="179"/>
      <c r="GEB122" s="179"/>
      <c r="GEC122" s="179"/>
      <c r="GED122" s="179"/>
      <c r="GEE122" s="179"/>
      <c r="GEF122" s="179"/>
      <c r="GEG122" s="179"/>
      <c r="GEH122" s="179"/>
      <c r="GEI122" s="179"/>
      <c r="GEJ122" s="179"/>
      <c r="GEK122" s="179"/>
      <c r="GEL122" s="179"/>
      <c r="GEM122" s="179"/>
      <c r="GEN122" s="179"/>
      <c r="GEO122" s="179"/>
      <c r="GEP122" s="179"/>
      <c r="GEQ122" s="179"/>
      <c r="GER122" s="179"/>
      <c r="GES122" s="179"/>
      <c r="GET122" s="179"/>
      <c r="GEU122" s="179"/>
      <c r="GEV122" s="179"/>
      <c r="GEW122" s="179"/>
      <c r="GEX122" s="179"/>
      <c r="GEY122" s="179"/>
      <c r="GEZ122" s="179"/>
      <c r="GFA122" s="179"/>
      <c r="GFB122" s="179"/>
      <c r="GFC122" s="179"/>
      <c r="GFD122" s="179"/>
      <c r="GFE122" s="179"/>
      <c r="GFF122" s="179"/>
      <c r="GFG122" s="179"/>
      <c r="GFH122" s="179"/>
      <c r="GFI122" s="179"/>
      <c r="GFJ122" s="179"/>
      <c r="GFK122" s="179"/>
      <c r="GFL122" s="179"/>
      <c r="GFM122" s="179"/>
      <c r="GFN122" s="179"/>
      <c r="GFO122" s="179"/>
      <c r="GFP122" s="179"/>
      <c r="GFQ122" s="179"/>
      <c r="GFR122" s="179"/>
      <c r="GFS122" s="179"/>
      <c r="GFT122" s="179"/>
      <c r="GFU122" s="179"/>
      <c r="GFV122" s="179"/>
      <c r="GFW122" s="179"/>
      <c r="GFX122" s="179"/>
      <c r="GFY122" s="179"/>
      <c r="GFZ122" s="179"/>
      <c r="GGA122" s="179"/>
      <c r="GGB122" s="179"/>
      <c r="GGC122" s="179"/>
      <c r="GGD122" s="179"/>
      <c r="GGE122" s="179"/>
      <c r="GGF122" s="179"/>
      <c r="GGG122" s="179"/>
      <c r="GGH122" s="179"/>
      <c r="GGI122" s="179"/>
      <c r="GGJ122" s="179"/>
      <c r="GGK122" s="179"/>
      <c r="GGL122" s="179"/>
      <c r="GGM122" s="179"/>
      <c r="GGN122" s="179"/>
      <c r="GGO122" s="179"/>
      <c r="GGP122" s="179"/>
      <c r="GGQ122" s="179"/>
      <c r="GGR122" s="179"/>
      <c r="GGS122" s="179"/>
      <c r="GGT122" s="179"/>
      <c r="GGU122" s="179"/>
      <c r="GGV122" s="179"/>
      <c r="GGW122" s="179"/>
      <c r="GGX122" s="179"/>
      <c r="GGY122" s="179"/>
      <c r="GGZ122" s="179"/>
      <c r="GHA122" s="179"/>
      <c r="GHB122" s="179"/>
      <c r="GHC122" s="179"/>
      <c r="GHD122" s="179"/>
      <c r="GHE122" s="179"/>
      <c r="GHF122" s="179"/>
      <c r="GHG122" s="179"/>
      <c r="GHH122" s="179"/>
      <c r="GHI122" s="179"/>
      <c r="GHJ122" s="179"/>
      <c r="GHK122" s="179"/>
      <c r="GHL122" s="179"/>
      <c r="GHM122" s="179"/>
      <c r="GHN122" s="179"/>
      <c r="GHO122" s="179"/>
      <c r="GHP122" s="179"/>
      <c r="GHQ122" s="179"/>
      <c r="GHR122" s="179"/>
      <c r="GHS122" s="179"/>
      <c r="GHT122" s="179"/>
      <c r="GHU122" s="179"/>
      <c r="GHV122" s="179"/>
      <c r="GHW122" s="179"/>
      <c r="GHX122" s="179"/>
      <c r="GHY122" s="179"/>
      <c r="GHZ122" s="179"/>
      <c r="GIA122" s="179"/>
      <c r="GIB122" s="179"/>
      <c r="GIC122" s="179"/>
      <c r="GID122" s="179"/>
      <c r="GIE122" s="179"/>
      <c r="GIF122" s="179"/>
      <c r="GIG122" s="179"/>
      <c r="GIH122" s="179"/>
      <c r="GII122" s="179"/>
      <c r="GIJ122" s="179"/>
      <c r="GIK122" s="179"/>
      <c r="GIL122" s="179"/>
      <c r="GIM122" s="179"/>
      <c r="GIN122" s="179"/>
      <c r="GIO122" s="179"/>
      <c r="GIP122" s="179"/>
      <c r="GIQ122" s="179"/>
      <c r="GIR122" s="179"/>
      <c r="GIS122" s="179"/>
      <c r="GIT122" s="179"/>
      <c r="GIU122" s="179"/>
      <c r="GIV122" s="179"/>
      <c r="GIW122" s="179"/>
      <c r="GIX122" s="179"/>
      <c r="GIY122" s="179"/>
      <c r="GIZ122" s="179"/>
      <c r="GJA122" s="179"/>
      <c r="GJB122" s="179"/>
      <c r="GJC122" s="179"/>
      <c r="GJD122" s="179"/>
      <c r="GJE122" s="179"/>
      <c r="GJF122" s="179"/>
      <c r="GJG122" s="179"/>
      <c r="GJH122" s="179"/>
      <c r="GJI122" s="179"/>
      <c r="GJJ122" s="179"/>
      <c r="GJK122" s="179"/>
      <c r="GJL122" s="179"/>
      <c r="GJM122" s="179"/>
      <c r="GJN122" s="179"/>
      <c r="GJO122" s="179"/>
      <c r="GJP122" s="179"/>
      <c r="GJQ122" s="179"/>
      <c r="GJR122" s="179"/>
      <c r="GJS122" s="179"/>
      <c r="GJT122" s="179"/>
      <c r="GJU122" s="179"/>
      <c r="GJV122" s="179"/>
      <c r="GJW122" s="179"/>
      <c r="GJX122" s="179"/>
      <c r="GJY122" s="179"/>
      <c r="GJZ122" s="179"/>
      <c r="GKA122" s="179"/>
      <c r="GKB122" s="179"/>
      <c r="GKC122" s="179"/>
      <c r="GKD122" s="179"/>
      <c r="GKE122" s="179"/>
      <c r="GKF122" s="179"/>
      <c r="GKG122" s="179"/>
      <c r="GKH122" s="179"/>
      <c r="GKI122" s="179"/>
      <c r="GKJ122" s="179"/>
      <c r="GKK122" s="179"/>
      <c r="GKL122" s="179"/>
      <c r="GKM122" s="179"/>
      <c r="GKN122" s="179"/>
      <c r="GKO122" s="179"/>
      <c r="GKP122" s="179"/>
      <c r="GKQ122" s="179"/>
      <c r="GKR122" s="179"/>
      <c r="GKS122" s="179"/>
      <c r="GKT122" s="179"/>
      <c r="GKU122" s="179"/>
      <c r="GKV122" s="179"/>
      <c r="GKW122" s="179"/>
      <c r="GKX122" s="179"/>
      <c r="GKY122" s="179"/>
      <c r="GKZ122" s="179"/>
      <c r="GLA122" s="179"/>
      <c r="GLB122" s="179"/>
      <c r="GLC122" s="179"/>
      <c r="GLD122" s="179"/>
      <c r="GLE122" s="179"/>
      <c r="GLF122" s="179"/>
      <c r="GLG122" s="179"/>
      <c r="GLH122" s="179"/>
      <c r="GLI122" s="179"/>
      <c r="GLJ122" s="179"/>
      <c r="GLK122" s="179"/>
      <c r="GLL122" s="179"/>
      <c r="GLM122" s="179"/>
      <c r="GLN122" s="179"/>
      <c r="GLO122" s="179"/>
      <c r="GLP122" s="179"/>
      <c r="GLQ122" s="179"/>
      <c r="GLR122" s="179"/>
      <c r="GLS122" s="179"/>
      <c r="GLT122" s="179"/>
      <c r="GLU122" s="179"/>
      <c r="GLV122" s="179"/>
      <c r="GLW122" s="179"/>
      <c r="GLX122" s="179"/>
      <c r="GLY122" s="179"/>
      <c r="GLZ122" s="179"/>
      <c r="GMA122" s="179"/>
      <c r="GMB122" s="179"/>
      <c r="GMC122" s="179"/>
      <c r="GMD122" s="179"/>
      <c r="GME122" s="179"/>
      <c r="GMF122" s="179"/>
      <c r="GMG122" s="179"/>
      <c r="GMH122" s="179"/>
      <c r="GMI122" s="179"/>
      <c r="GMJ122" s="179"/>
      <c r="GMK122" s="179"/>
      <c r="GML122" s="179"/>
      <c r="GMM122" s="179"/>
      <c r="GMN122" s="179"/>
      <c r="GMO122" s="179"/>
      <c r="GMP122" s="179"/>
      <c r="GMQ122" s="179"/>
      <c r="GMR122" s="179"/>
      <c r="GMS122" s="179"/>
      <c r="GMT122" s="179"/>
      <c r="GMU122" s="179"/>
      <c r="GMV122" s="179"/>
      <c r="GMW122" s="179"/>
      <c r="GMX122" s="179"/>
      <c r="GMY122" s="179"/>
      <c r="GMZ122" s="179"/>
      <c r="GNA122" s="179"/>
      <c r="GNB122" s="179"/>
      <c r="GNC122" s="179"/>
      <c r="GND122" s="179"/>
      <c r="GNE122" s="179"/>
      <c r="GNF122" s="179"/>
      <c r="GNG122" s="179"/>
      <c r="GNH122" s="179"/>
      <c r="GNI122" s="179"/>
      <c r="GNJ122" s="179"/>
      <c r="GNK122" s="179"/>
      <c r="GNL122" s="179"/>
      <c r="GNM122" s="179"/>
      <c r="GNN122" s="179"/>
      <c r="GNO122" s="179"/>
      <c r="GNP122" s="179"/>
      <c r="GNQ122" s="179"/>
      <c r="GNR122" s="179"/>
      <c r="GNS122" s="179"/>
      <c r="GNT122" s="179"/>
      <c r="GNU122" s="179"/>
      <c r="GNV122" s="179"/>
      <c r="GNW122" s="179"/>
      <c r="GNX122" s="179"/>
      <c r="GNY122" s="179"/>
      <c r="GNZ122" s="179"/>
      <c r="GOA122" s="179"/>
      <c r="GOB122" s="179"/>
      <c r="GOC122" s="179"/>
      <c r="GOD122" s="179"/>
      <c r="GOE122" s="179"/>
      <c r="GOF122" s="179"/>
      <c r="GOG122" s="179"/>
      <c r="GOH122" s="179"/>
      <c r="GOI122" s="179"/>
      <c r="GOJ122" s="179"/>
      <c r="GOK122" s="179"/>
      <c r="GOL122" s="179"/>
      <c r="GOM122" s="179"/>
      <c r="GON122" s="179"/>
      <c r="GOO122" s="179"/>
      <c r="GOP122" s="179"/>
      <c r="GOQ122" s="179"/>
      <c r="GOR122" s="179"/>
      <c r="GOS122" s="179"/>
      <c r="GOT122" s="179"/>
      <c r="GOU122" s="179"/>
      <c r="GOV122" s="179"/>
      <c r="GOW122" s="179"/>
      <c r="GOX122" s="179"/>
      <c r="GOY122" s="179"/>
      <c r="GOZ122" s="179"/>
      <c r="GPA122" s="179"/>
      <c r="GPB122" s="179"/>
      <c r="GPC122" s="179"/>
      <c r="GPD122" s="179"/>
      <c r="GPE122" s="179"/>
      <c r="GPF122" s="179"/>
      <c r="GPG122" s="179"/>
      <c r="GPH122" s="179"/>
      <c r="GPI122" s="179"/>
      <c r="GPJ122" s="179"/>
      <c r="GPK122" s="179"/>
      <c r="GPL122" s="179"/>
      <c r="GPM122" s="179"/>
      <c r="GPN122" s="179"/>
      <c r="GPO122" s="179"/>
      <c r="GPP122" s="179"/>
      <c r="GPQ122" s="179"/>
      <c r="GPR122" s="179"/>
      <c r="GPS122" s="179"/>
      <c r="GPT122" s="179"/>
      <c r="GPU122" s="179"/>
      <c r="GPV122" s="179"/>
      <c r="GPW122" s="179"/>
      <c r="GPX122" s="179"/>
      <c r="GPY122" s="179"/>
      <c r="GPZ122" s="179"/>
      <c r="GQA122" s="179"/>
      <c r="GQB122" s="179"/>
      <c r="GQC122" s="179"/>
      <c r="GQD122" s="179"/>
      <c r="GQE122" s="179"/>
      <c r="GQF122" s="179"/>
      <c r="GQG122" s="179"/>
      <c r="GQH122" s="179"/>
      <c r="GQI122" s="179"/>
      <c r="GQJ122" s="179"/>
      <c r="GQK122" s="179"/>
      <c r="GQL122" s="179"/>
      <c r="GQM122" s="179"/>
      <c r="GQN122" s="179"/>
      <c r="GQO122" s="179"/>
      <c r="GQP122" s="179"/>
      <c r="GQQ122" s="179"/>
      <c r="GQR122" s="179"/>
      <c r="GQS122" s="179"/>
      <c r="GQT122" s="179"/>
      <c r="GQU122" s="179"/>
      <c r="GQV122" s="179"/>
      <c r="GQW122" s="179"/>
      <c r="GQX122" s="179"/>
      <c r="GQY122" s="179"/>
      <c r="GQZ122" s="179"/>
      <c r="GRA122" s="179"/>
      <c r="GRB122" s="179"/>
      <c r="GRC122" s="179"/>
      <c r="GRD122" s="179"/>
      <c r="GRE122" s="179"/>
      <c r="GRF122" s="179"/>
      <c r="GRG122" s="179"/>
      <c r="GRH122" s="179"/>
      <c r="GRI122" s="179"/>
      <c r="GRJ122" s="179"/>
      <c r="GRK122" s="179"/>
      <c r="GRL122" s="179"/>
      <c r="GRM122" s="179"/>
      <c r="GRN122" s="179"/>
      <c r="GRO122" s="179"/>
      <c r="GRP122" s="179"/>
      <c r="GRQ122" s="179"/>
      <c r="GRR122" s="179"/>
      <c r="GRS122" s="179"/>
      <c r="GRT122" s="179"/>
      <c r="GRU122" s="179"/>
      <c r="GRV122" s="179"/>
      <c r="GRW122" s="179"/>
      <c r="GRX122" s="179"/>
      <c r="GRY122" s="179"/>
      <c r="GRZ122" s="179"/>
      <c r="GSA122" s="179"/>
      <c r="GSB122" s="179"/>
      <c r="GSC122" s="179"/>
      <c r="GSD122" s="179"/>
      <c r="GSE122" s="179"/>
      <c r="GSF122" s="179"/>
      <c r="GSG122" s="179"/>
      <c r="GSH122" s="179"/>
      <c r="GSI122" s="179"/>
      <c r="GSJ122" s="179"/>
      <c r="GSK122" s="179"/>
      <c r="GSL122" s="179"/>
      <c r="GSM122" s="179"/>
      <c r="GSN122" s="179"/>
      <c r="GSO122" s="179"/>
      <c r="GSP122" s="179"/>
      <c r="GSQ122" s="179"/>
      <c r="GSR122" s="179"/>
      <c r="GSS122" s="179"/>
      <c r="GST122" s="179"/>
      <c r="GSU122" s="179"/>
      <c r="GSV122" s="179"/>
      <c r="GSW122" s="179"/>
      <c r="GSX122" s="179"/>
      <c r="GSY122" s="179"/>
      <c r="GSZ122" s="179"/>
      <c r="GTA122" s="179"/>
      <c r="GTB122" s="179"/>
      <c r="GTC122" s="179"/>
      <c r="GTD122" s="179"/>
      <c r="GTE122" s="179"/>
      <c r="GTF122" s="179"/>
      <c r="GTG122" s="179"/>
      <c r="GTH122" s="179"/>
      <c r="GTI122" s="179"/>
      <c r="GTJ122" s="179"/>
      <c r="GTK122" s="179"/>
      <c r="GTL122" s="179"/>
      <c r="GTM122" s="179"/>
      <c r="GTN122" s="179"/>
      <c r="GTO122" s="179"/>
      <c r="GTP122" s="179"/>
      <c r="GTQ122" s="179"/>
      <c r="GTR122" s="179"/>
      <c r="GTS122" s="179"/>
      <c r="GTT122" s="179"/>
      <c r="GTU122" s="179"/>
      <c r="GTV122" s="179"/>
      <c r="GTW122" s="179"/>
      <c r="GTX122" s="179"/>
      <c r="GTY122" s="179"/>
      <c r="GTZ122" s="179"/>
      <c r="GUA122" s="179"/>
      <c r="GUB122" s="179"/>
      <c r="GUC122" s="179"/>
      <c r="GUD122" s="179"/>
      <c r="GUE122" s="179"/>
      <c r="GUF122" s="179"/>
      <c r="GUG122" s="179"/>
      <c r="GUH122" s="179"/>
      <c r="GUI122" s="179"/>
      <c r="GUJ122" s="179"/>
      <c r="GUK122" s="179"/>
      <c r="GUL122" s="179"/>
      <c r="GUM122" s="179"/>
      <c r="GUN122" s="179"/>
      <c r="GUO122" s="179"/>
      <c r="GUP122" s="179"/>
      <c r="GUQ122" s="179"/>
      <c r="GUR122" s="179"/>
      <c r="GUS122" s="179"/>
      <c r="GUT122" s="179"/>
      <c r="GUU122" s="179"/>
      <c r="GUV122" s="179"/>
      <c r="GUW122" s="179"/>
      <c r="GUX122" s="179"/>
      <c r="GUY122" s="179"/>
      <c r="GUZ122" s="179"/>
      <c r="GVA122" s="179"/>
      <c r="GVB122" s="179"/>
      <c r="GVC122" s="179"/>
      <c r="GVD122" s="179"/>
      <c r="GVE122" s="179"/>
      <c r="GVF122" s="179"/>
      <c r="GVG122" s="179"/>
      <c r="GVH122" s="179"/>
      <c r="GVI122" s="179"/>
      <c r="GVJ122" s="179"/>
      <c r="GVK122" s="179"/>
      <c r="GVL122" s="179"/>
      <c r="GVM122" s="179"/>
      <c r="GVN122" s="179"/>
      <c r="GVO122" s="179"/>
      <c r="GVP122" s="179"/>
      <c r="GVQ122" s="179"/>
      <c r="GVR122" s="179"/>
      <c r="GVS122" s="179"/>
      <c r="GVT122" s="179"/>
      <c r="GVU122" s="179"/>
      <c r="GVV122" s="179"/>
      <c r="GVW122" s="179"/>
      <c r="GVX122" s="179"/>
      <c r="GVY122" s="179"/>
      <c r="GVZ122" s="179"/>
      <c r="GWA122" s="179"/>
      <c r="GWB122" s="179"/>
      <c r="GWC122" s="179"/>
      <c r="GWD122" s="179"/>
      <c r="GWE122" s="179"/>
      <c r="GWF122" s="179"/>
      <c r="GWG122" s="179"/>
      <c r="GWH122" s="179"/>
      <c r="GWI122" s="179"/>
      <c r="GWJ122" s="179"/>
      <c r="GWK122" s="179"/>
      <c r="GWL122" s="179"/>
      <c r="GWM122" s="179"/>
      <c r="GWN122" s="179"/>
      <c r="GWO122" s="179"/>
      <c r="GWP122" s="179"/>
      <c r="GWQ122" s="179"/>
      <c r="GWR122" s="179"/>
      <c r="GWS122" s="179"/>
      <c r="GWT122" s="179"/>
      <c r="GWU122" s="179"/>
      <c r="GWV122" s="179"/>
      <c r="GWW122" s="179"/>
      <c r="GWX122" s="179"/>
      <c r="GWY122" s="179"/>
      <c r="GWZ122" s="179"/>
      <c r="GXA122" s="179"/>
      <c r="GXB122" s="179"/>
      <c r="GXC122" s="179"/>
      <c r="GXD122" s="179"/>
      <c r="GXE122" s="179"/>
      <c r="GXF122" s="179"/>
      <c r="GXG122" s="179"/>
      <c r="GXH122" s="179"/>
      <c r="GXI122" s="179"/>
      <c r="GXJ122" s="179"/>
      <c r="GXK122" s="179"/>
      <c r="GXL122" s="179"/>
      <c r="GXM122" s="179"/>
      <c r="GXN122" s="179"/>
      <c r="GXO122" s="179"/>
      <c r="GXP122" s="179"/>
      <c r="GXQ122" s="179"/>
      <c r="GXR122" s="179"/>
      <c r="GXS122" s="179"/>
      <c r="GXT122" s="179"/>
      <c r="GXU122" s="179"/>
      <c r="GXV122" s="179"/>
      <c r="GXW122" s="179"/>
      <c r="GXX122" s="179"/>
      <c r="GXY122" s="179"/>
      <c r="GXZ122" s="179"/>
      <c r="GYA122" s="179"/>
      <c r="GYB122" s="179"/>
      <c r="GYC122" s="179"/>
      <c r="GYD122" s="179"/>
      <c r="GYE122" s="179"/>
      <c r="GYF122" s="179"/>
      <c r="GYG122" s="179"/>
      <c r="GYH122" s="179"/>
      <c r="GYI122" s="179"/>
      <c r="GYJ122" s="179"/>
      <c r="GYK122" s="179"/>
      <c r="GYL122" s="179"/>
      <c r="GYM122" s="179"/>
      <c r="GYN122" s="179"/>
      <c r="GYO122" s="179"/>
      <c r="GYP122" s="179"/>
      <c r="GYQ122" s="179"/>
      <c r="GYR122" s="179"/>
      <c r="GYS122" s="179"/>
      <c r="GYT122" s="179"/>
      <c r="GYU122" s="179"/>
      <c r="GYV122" s="179"/>
      <c r="GYW122" s="179"/>
      <c r="GYX122" s="179"/>
      <c r="GYY122" s="179"/>
      <c r="GYZ122" s="179"/>
      <c r="GZA122" s="179"/>
      <c r="GZB122" s="179"/>
      <c r="GZC122" s="179"/>
      <c r="GZD122" s="179"/>
      <c r="GZE122" s="179"/>
      <c r="GZF122" s="179"/>
      <c r="GZG122" s="179"/>
      <c r="GZH122" s="179"/>
      <c r="GZI122" s="179"/>
      <c r="GZJ122" s="179"/>
      <c r="GZK122" s="179"/>
      <c r="GZL122" s="179"/>
      <c r="GZM122" s="179"/>
      <c r="GZN122" s="179"/>
      <c r="GZO122" s="179"/>
      <c r="GZP122" s="179"/>
      <c r="GZQ122" s="179"/>
      <c r="GZR122" s="179"/>
      <c r="GZS122" s="179"/>
      <c r="GZT122" s="179"/>
      <c r="GZU122" s="179"/>
      <c r="GZV122" s="179"/>
      <c r="GZW122" s="179"/>
      <c r="GZX122" s="179"/>
      <c r="GZY122" s="179"/>
      <c r="GZZ122" s="179"/>
      <c r="HAA122" s="179"/>
      <c r="HAB122" s="179"/>
      <c r="HAC122" s="179"/>
      <c r="HAD122" s="179"/>
      <c r="HAE122" s="179"/>
      <c r="HAF122" s="179"/>
      <c r="HAG122" s="179"/>
      <c r="HAH122" s="179"/>
      <c r="HAI122" s="179"/>
      <c r="HAJ122" s="179"/>
      <c r="HAK122" s="179"/>
      <c r="HAL122" s="179"/>
      <c r="HAM122" s="179"/>
      <c r="HAN122" s="179"/>
      <c r="HAO122" s="179"/>
      <c r="HAP122" s="179"/>
      <c r="HAQ122" s="179"/>
      <c r="HAR122" s="179"/>
      <c r="HAS122" s="179"/>
      <c r="HAT122" s="179"/>
      <c r="HAU122" s="179"/>
      <c r="HAV122" s="179"/>
      <c r="HAW122" s="179"/>
      <c r="HAX122" s="179"/>
      <c r="HAY122" s="179"/>
      <c r="HAZ122" s="179"/>
      <c r="HBA122" s="179"/>
      <c r="HBB122" s="179"/>
      <c r="HBC122" s="179"/>
      <c r="HBD122" s="179"/>
      <c r="HBE122" s="179"/>
      <c r="HBF122" s="179"/>
      <c r="HBG122" s="179"/>
      <c r="HBH122" s="179"/>
      <c r="HBI122" s="179"/>
      <c r="HBJ122" s="179"/>
      <c r="HBK122" s="179"/>
      <c r="HBL122" s="179"/>
      <c r="HBM122" s="179"/>
      <c r="HBN122" s="179"/>
      <c r="HBO122" s="179"/>
      <c r="HBP122" s="179"/>
      <c r="HBQ122" s="179"/>
      <c r="HBR122" s="179"/>
      <c r="HBS122" s="179"/>
      <c r="HBT122" s="179"/>
      <c r="HBU122" s="179"/>
      <c r="HBV122" s="179"/>
      <c r="HBW122" s="179"/>
      <c r="HBX122" s="179"/>
      <c r="HBY122" s="179"/>
      <c r="HBZ122" s="179"/>
      <c r="HCA122" s="179"/>
      <c r="HCB122" s="179"/>
      <c r="HCC122" s="179"/>
      <c r="HCD122" s="179"/>
      <c r="HCE122" s="179"/>
      <c r="HCF122" s="179"/>
      <c r="HCG122" s="179"/>
      <c r="HCH122" s="179"/>
      <c r="HCI122" s="179"/>
      <c r="HCJ122" s="179"/>
      <c r="HCK122" s="179"/>
      <c r="HCL122" s="179"/>
      <c r="HCM122" s="179"/>
      <c r="HCN122" s="179"/>
      <c r="HCO122" s="179"/>
      <c r="HCP122" s="179"/>
      <c r="HCQ122" s="179"/>
      <c r="HCR122" s="179"/>
      <c r="HCS122" s="179"/>
      <c r="HCT122" s="179"/>
      <c r="HCU122" s="179"/>
      <c r="HCV122" s="179"/>
      <c r="HCW122" s="179"/>
      <c r="HCX122" s="179"/>
      <c r="HCY122" s="179"/>
      <c r="HCZ122" s="179"/>
      <c r="HDA122" s="179"/>
      <c r="HDB122" s="179"/>
      <c r="HDC122" s="179"/>
      <c r="HDD122" s="179"/>
      <c r="HDE122" s="179"/>
      <c r="HDF122" s="179"/>
      <c r="HDG122" s="179"/>
      <c r="HDH122" s="179"/>
      <c r="HDI122" s="179"/>
      <c r="HDJ122" s="179"/>
      <c r="HDK122" s="179"/>
      <c r="HDL122" s="179"/>
      <c r="HDM122" s="179"/>
      <c r="HDN122" s="179"/>
      <c r="HDO122" s="179"/>
      <c r="HDP122" s="179"/>
      <c r="HDQ122" s="179"/>
      <c r="HDR122" s="179"/>
      <c r="HDS122" s="179"/>
      <c r="HDT122" s="179"/>
      <c r="HDU122" s="179"/>
      <c r="HDV122" s="179"/>
      <c r="HDW122" s="179"/>
      <c r="HDX122" s="179"/>
      <c r="HDY122" s="179"/>
      <c r="HDZ122" s="179"/>
      <c r="HEA122" s="179"/>
      <c r="HEB122" s="179"/>
      <c r="HEC122" s="179"/>
      <c r="HED122" s="179"/>
      <c r="HEE122" s="179"/>
      <c r="HEF122" s="179"/>
      <c r="HEG122" s="179"/>
      <c r="HEH122" s="179"/>
      <c r="HEI122" s="179"/>
      <c r="HEJ122" s="179"/>
      <c r="HEK122" s="179"/>
      <c r="HEL122" s="179"/>
      <c r="HEM122" s="179"/>
      <c r="HEN122" s="179"/>
      <c r="HEO122" s="179"/>
      <c r="HEP122" s="179"/>
      <c r="HEQ122" s="179"/>
      <c r="HER122" s="179"/>
      <c r="HES122" s="179"/>
      <c r="HET122" s="179"/>
      <c r="HEU122" s="179"/>
      <c r="HEV122" s="179"/>
      <c r="HEW122" s="179"/>
      <c r="HEX122" s="179"/>
      <c r="HEY122" s="179"/>
      <c r="HEZ122" s="179"/>
      <c r="HFA122" s="179"/>
      <c r="HFB122" s="179"/>
      <c r="HFC122" s="179"/>
      <c r="HFD122" s="179"/>
      <c r="HFE122" s="179"/>
      <c r="HFF122" s="179"/>
      <c r="HFG122" s="179"/>
      <c r="HFH122" s="179"/>
      <c r="HFI122" s="179"/>
      <c r="HFJ122" s="179"/>
      <c r="HFK122" s="179"/>
      <c r="HFL122" s="179"/>
      <c r="HFM122" s="179"/>
      <c r="HFN122" s="179"/>
      <c r="HFO122" s="179"/>
      <c r="HFP122" s="179"/>
      <c r="HFQ122" s="179"/>
      <c r="HFR122" s="179"/>
      <c r="HFS122" s="179"/>
      <c r="HFT122" s="179"/>
      <c r="HFU122" s="179"/>
      <c r="HFV122" s="179"/>
      <c r="HFW122" s="179"/>
      <c r="HFX122" s="179"/>
      <c r="HFY122" s="179"/>
      <c r="HFZ122" s="179"/>
      <c r="HGA122" s="179"/>
      <c r="HGB122" s="179"/>
      <c r="HGC122" s="179"/>
      <c r="HGD122" s="179"/>
      <c r="HGE122" s="179"/>
      <c r="HGF122" s="179"/>
      <c r="HGG122" s="179"/>
      <c r="HGH122" s="179"/>
      <c r="HGI122" s="179"/>
      <c r="HGJ122" s="179"/>
      <c r="HGK122" s="179"/>
      <c r="HGL122" s="179"/>
      <c r="HGM122" s="179"/>
      <c r="HGN122" s="179"/>
      <c r="HGO122" s="179"/>
      <c r="HGP122" s="179"/>
      <c r="HGQ122" s="179"/>
      <c r="HGR122" s="179"/>
      <c r="HGS122" s="179"/>
      <c r="HGT122" s="179"/>
      <c r="HGU122" s="179"/>
      <c r="HGV122" s="179"/>
      <c r="HGW122" s="179"/>
      <c r="HGX122" s="179"/>
      <c r="HGY122" s="179"/>
      <c r="HGZ122" s="179"/>
      <c r="HHA122" s="179"/>
      <c r="HHB122" s="179"/>
      <c r="HHC122" s="179"/>
      <c r="HHD122" s="179"/>
      <c r="HHE122" s="179"/>
      <c r="HHF122" s="179"/>
      <c r="HHG122" s="179"/>
      <c r="HHH122" s="179"/>
      <c r="HHI122" s="179"/>
      <c r="HHJ122" s="179"/>
      <c r="HHK122" s="179"/>
      <c r="HHL122" s="179"/>
      <c r="HHM122" s="179"/>
      <c r="HHN122" s="179"/>
      <c r="HHO122" s="179"/>
      <c r="HHP122" s="179"/>
      <c r="HHQ122" s="179"/>
      <c r="HHR122" s="179"/>
      <c r="HHS122" s="179"/>
      <c r="HHT122" s="179"/>
      <c r="HHU122" s="179"/>
      <c r="HHV122" s="179"/>
      <c r="HHW122" s="179"/>
      <c r="HHX122" s="179"/>
      <c r="HHY122" s="179"/>
      <c r="HHZ122" s="179"/>
      <c r="HIA122" s="179"/>
      <c r="HIB122" s="179"/>
      <c r="HIC122" s="179"/>
      <c r="HID122" s="179"/>
      <c r="HIE122" s="179"/>
      <c r="HIF122" s="179"/>
      <c r="HIG122" s="179"/>
      <c r="HIH122" s="179"/>
      <c r="HII122" s="179"/>
      <c r="HIJ122" s="179"/>
      <c r="HIK122" s="179"/>
      <c r="HIL122" s="179"/>
      <c r="HIM122" s="179"/>
      <c r="HIN122" s="179"/>
      <c r="HIO122" s="179"/>
      <c r="HIP122" s="179"/>
      <c r="HIQ122" s="179"/>
      <c r="HIR122" s="179"/>
      <c r="HIS122" s="179"/>
      <c r="HIT122" s="179"/>
      <c r="HIU122" s="179"/>
      <c r="HIV122" s="179"/>
      <c r="HIW122" s="179"/>
      <c r="HIX122" s="179"/>
      <c r="HIY122" s="179"/>
      <c r="HIZ122" s="179"/>
      <c r="HJA122" s="179"/>
      <c r="HJB122" s="179"/>
      <c r="HJC122" s="179"/>
      <c r="HJD122" s="179"/>
      <c r="HJE122" s="179"/>
      <c r="HJF122" s="179"/>
      <c r="HJG122" s="179"/>
      <c r="HJH122" s="179"/>
      <c r="HJI122" s="179"/>
      <c r="HJJ122" s="179"/>
      <c r="HJK122" s="179"/>
      <c r="HJL122" s="179"/>
      <c r="HJM122" s="179"/>
      <c r="HJN122" s="179"/>
      <c r="HJO122" s="179"/>
      <c r="HJP122" s="179"/>
      <c r="HJQ122" s="179"/>
      <c r="HJR122" s="179"/>
      <c r="HJS122" s="179"/>
      <c r="HJT122" s="179"/>
      <c r="HJU122" s="179"/>
      <c r="HJV122" s="179"/>
      <c r="HJW122" s="179"/>
      <c r="HJX122" s="179"/>
      <c r="HJY122" s="179"/>
      <c r="HJZ122" s="179"/>
      <c r="HKA122" s="179"/>
      <c r="HKB122" s="179"/>
      <c r="HKC122" s="179"/>
      <c r="HKD122" s="179"/>
      <c r="HKE122" s="179"/>
      <c r="HKF122" s="179"/>
      <c r="HKG122" s="179"/>
      <c r="HKH122" s="179"/>
      <c r="HKI122" s="179"/>
      <c r="HKJ122" s="179"/>
      <c r="HKK122" s="179"/>
      <c r="HKL122" s="179"/>
      <c r="HKM122" s="179"/>
      <c r="HKN122" s="179"/>
      <c r="HKO122" s="179"/>
      <c r="HKP122" s="179"/>
      <c r="HKQ122" s="179"/>
      <c r="HKR122" s="179"/>
      <c r="HKS122" s="179"/>
      <c r="HKT122" s="179"/>
      <c r="HKU122" s="179"/>
      <c r="HKV122" s="179"/>
      <c r="HKW122" s="179"/>
      <c r="HKX122" s="179"/>
      <c r="HKY122" s="179"/>
      <c r="HKZ122" s="179"/>
      <c r="HLA122" s="179"/>
      <c r="HLB122" s="179"/>
      <c r="HLC122" s="179"/>
      <c r="HLD122" s="179"/>
      <c r="HLE122" s="179"/>
      <c r="HLF122" s="179"/>
      <c r="HLG122" s="179"/>
      <c r="HLH122" s="179"/>
      <c r="HLI122" s="179"/>
      <c r="HLJ122" s="179"/>
      <c r="HLK122" s="179"/>
      <c r="HLL122" s="179"/>
      <c r="HLM122" s="179"/>
      <c r="HLN122" s="179"/>
      <c r="HLO122" s="179"/>
      <c r="HLP122" s="179"/>
      <c r="HLQ122" s="179"/>
      <c r="HLR122" s="179"/>
      <c r="HLS122" s="179"/>
      <c r="HLT122" s="179"/>
      <c r="HLU122" s="179"/>
      <c r="HLV122" s="179"/>
      <c r="HLW122" s="179"/>
      <c r="HLX122" s="179"/>
      <c r="HLY122" s="179"/>
      <c r="HLZ122" s="179"/>
      <c r="HMA122" s="179"/>
      <c r="HMB122" s="179"/>
      <c r="HMC122" s="179"/>
      <c r="HMD122" s="179"/>
      <c r="HME122" s="179"/>
      <c r="HMF122" s="179"/>
      <c r="HMG122" s="179"/>
      <c r="HMH122" s="179"/>
      <c r="HMI122" s="179"/>
      <c r="HMJ122" s="179"/>
      <c r="HMK122" s="179"/>
      <c r="HML122" s="179"/>
      <c r="HMM122" s="179"/>
      <c r="HMN122" s="179"/>
      <c r="HMO122" s="179"/>
      <c r="HMP122" s="179"/>
      <c r="HMQ122" s="179"/>
      <c r="HMR122" s="179"/>
      <c r="HMS122" s="179"/>
      <c r="HMT122" s="179"/>
      <c r="HMU122" s="179"/>
      <c r="HMV122" s="179"/>
      <c r="HMW122" s="179"/>
      <c r="HMX122" s="179"/>
      <c r="HMY122" s="179"/>
      <c r="HMZ122" s="179"/>
      <c r="HNA122" s="179"/>
      <c r="HNB122" s="179"/>
      <c r="HNC122" s="179"/>
      <c r="HND122" s="179"/>
      <c r="HNE122" s="179"/>
      <c r="HNF122" s="179"/>
      <c r="HNG122" s="179"/>
      <c r="HNH122" s="179"/>
      <c r="HNI122" s="179"/>
      <c r="HNJ122" s="179"/>
      <c r="HNK122" s="179"/>
      <c r="HNL122" s="179"/>
      <c r="HNM122" s="179"/>
      <c r="HNN122" s="179"/>
      <c r="HNO122" s="179"/>
      <c r="HNP122" s="179"/>
      <c r="HNQ122" s="179"/>
      <c r="HNR122" s="179"/>
      <c r="HNS122" s="179"/>
      <c r="HNT122" s="179"/>
      <c r="HNU122" s="179"/>
      <c r="HNV122" s="179"/>
      <c r="HNW122" s="179"/>
      <c r="HNX122" s="179"/>
      <c r="HNY122" s="179"/>
      <c r="HNZ122" s="179"/>
      <c r="HOA122" s="179"/>
      <c r="HOB122" s="179"/>
      <c r="HOC122" s="179"/>
      <c r="HOD122" s="179"/>
      <c r="HOE122" s="179"/>
      <c r="HOF122" s="179"/>
      <c r="HOG122" s="179"/>
      <c r="HOH122" s="179"/>
      <c r="HOI122" s="179"/>
      <c r="HOJ122" s="179"/>
      <c r="HOK122" s="179"/>
      <c r="HOL122" s="179"/>
      <c r="HOM122" s="179"/>
      <c r="HON122" s="179"/>
      <c r="HOO122" s="179"/>
      <c r="HOP122" s="179"/>
      <c r="HOQ122" s="179"/>
      <c r="HOR122" s="179"/>
      <c r="HOS122" s="179"/>
      <c r="HOT122" s="179"/>
      <c r="HOU122" s="179"/>
      <c r="HOV122" s="179"/>
      <c r="HOW122" s="179"/>
      <c r="HOX122" s="179"/>
      <c r="HOY122" s="179"/>
      <c r="HOZ122" s="179"/>
      <c r="HPA122" s="179"/>
      <c r="HPB122" s="179"/>
      <c r="HPC122" s="179"/>
      <c r="HPD122" s="179"/>
      <c r="HPE122" s="179"/>
      <c r="HPF122" s="179"/>
      <c r="HPG122" s="179"/>
      <c r="HPH122" s="179"/>
      <c r="HPI122" s="179"/>
      <c r="HPJ122" s="179"/>
      <c r="HPK122" s="179"/>
      <c r="HPL122" s="179"/>
      <c r="HPM122" s="179"/>
      <c r="HPN122" s="179"/>
      <c r="HPO122" s="179"/>
      <c r="HPP122" s="179"/>
      <c r="HPQ122" s="179"/>
      <c r="HPR122" s="179"/>
      <c r="HPS122" s="179"/>
      <c r="HPT122" s="179"/>
      <c r="HPU122" s="179"/>
      <c r="HPV122" s="179"/>
      <c r="HPW122" s="179"/>
      <c r="HPX122" s="179"/>
      <c r="HPY122" s="179"/>
      <c r="HPZ122" s="179"/>
      <c r="HQA122" s="179"/>
      <c r="HQB122" s="179"/>
      <c r="HQC122" s="179"/>
      <c r="HQD122" s="179"/>
      <c r="HQE122" s="179"/>
      <c r="HQF122" s="179"/>
      <c r="HQG122" s="179"/>
      <c r="HQH122" s="179"/>
      <c r="HQI122" s="179"/>
      <c r="HQJ122" s="179"/>
      <c r="HQK122" s="179"/>
      <c r="HQL122" s="179"/>
      <c r="HQM122" s="179"/>
      <c r="HQN122" s="179"/>
      <c r="HQO122" s="179"/>
      <c r="HQP122" s="179"/>
      <c r="HQQ122" s="179"/>
      <c r="HQR122" s="179"/>
      <c r="HQS122" s="179"/>
      <c r="HQT122" s="179"/>
      <c r="HQU122" s="179"/>
      <c r="HQV122" s="179"/>
      <c r="HQW122" s="179"/>
      <c r="HQX122" s="179"/>
      <c r="HQY122" s="179"/>
      <c r="HQZ122" s="179"/>
      <c r="HRA122" s="179"/>
      <c r="HRB122" s="179"/>
      <c r="HRC122" s="179"/>
      <c r="HRD122" s="179"/>
      <c r="HRE122" s="179"/>
      <c r="HRF122" s="179"/>
      <c r="HRG122" s="179"/>
      <c r="HRH122" s="179"/>
      <c r="HRI122" s="179"/>
      <c r="HRJ122" s="179"/>
      <c r="HRK122" s="179"/>
      <c r="HRL122" s="179"/>
      <c r="HRM122" s="179"/>
      <c r="HRN122" s="179"/>
      <c r="HRO122" s="179"/>
      <c r="HRP122" s="179"/>
      <c r="HRQ122" s="179"/>
      <c r="HRR122" s="179"/>
      <c r="HRS122" s="179"/>
      <c r="HRT122" s="179"/>
      <c r="HRU122" s="179"/>
      <c r="HRV122" s="179"/>
      <c r="HRW122" s="179"/>
      <c r="HRX122" s="179"/>
      <c r="HRY122" s="179"/>
      <c r="HRZ122" s="179"/>
      <c r="HSA122" s="179"/>
      <c r="HSB122" s="179"/>
      <c r="HSC122" s="179"/>
      <c r="HSD122" s="179"/>
      <c r="HSE122" s="179"/>
      <c r="HSF122" s="179"/>
      <c r="HSG122" s="179"/>
      <c r="HSH122" s="179"/>
      <c r="HSI122" s="179"/>
      <c r="HSJ122" s="179"/>
      <c r="HSK122" s="179"/>
      <c r="HSL122" s="179"/>
      <c r="HSM122" s="179"/>
      <c r="HSN122" s="179"/>
      <c r="HSO122" s="179"/>
      <c r="HSP122" s="179"/>
      <c r="HSQ122" s="179"/>
      <c r="HSR122" s="179"/>
      <c r="HSS122" s="179"/>
      <c r="HST122" s="179"/>
      <c r="HSU122" s="179"/>
      <c r="HSV122" s="179"/>
      <c r="HSW122" s="179"/>
      <c r="HSX122" s="179"/>
      <c r="HSY122" s="179"/>
      <c r="HSZ122" s="179"/>
      <c r="HTA122" s="179"/>
      <c r="HTB122" s="179"/>
      <c r="HTC122" s="179"/>
      <c r="HTD122" s="179"/>
      <c r="HTE122" s="179"/>
      <c r="HTF122" s="179"/>
      <c r="HTG122" s="179"/>
      <c r="HTH122" s="179"/>
      <c r="HTI122" s="179"/>
      <c r="HTJ122" s="179"/>
      <c r="HTK122" s="179"/>
      <c r="HTL122" s="179"/>
      <c r="HTM122" s="179"/>
      <c r="HTN122" s="179"/>
      <c r="HTO122" s="179"/>
      <c r="HTP122" s="179"/>
      <c r="HTQ122" s="179"/>
      <c r="HTR122" s="179"/>
      <c r="HTS122" s="179"/>
      <c r="HTT122" s="179"/>
      <c r="HTU122" s="179"/>
      <c r="HTV122" s="179"/>
      <c r="HTW122" s="179"/>
      <c r="HTX122" s="179"/>
      <c r="HTY122" s="179"/>
      <c r="HTZ122" s="179"/>
      <c r="HUA122" s="179"/>
      <c r="HUB122" s="179"/>
      <c r="HUC122" s="179"/>
      <c r="HUD122" s="179"/>
      <c r="HUE122" s="179"/>
      <c r="HUF122" s="179"/>
      <c r="HUG122" s="179"/>
      <c r="HUH122" s="179"/>
      <c r="HUI122" s="179"/>
      <c r="HUJ122" s="179"/>
      <c r="HUK122" s="179"/>
      <c r="HUL122" s="179"/>
      <c r="HUM122" s="179"/>
      <c r="HUN122" s="179"/>
      <c r="HUO122" s="179"/>
      <c r="HUP122" s="179"/>
      <c r="HUQ122" s="179"/>
      <c r="HUR122" s="179"/>
      <c r="HUS122" s="179"/>
      <c r="HUT122" s="179"/>
      <c r="HUU122" s="179"/>
      <c r="HUV122" s="179"/>
      <c r="HUW122" s="179"/>
      <c r="HUX122" s="179"/>
      <c r="HUY122" s="179"/>
      <c r="HUZ122" s="179"/>
      <c r="HVA122" s="179"/>
      <c r="HVB122" s="179"/>
      <c r="HVC122" s="179"/>
      <c r="HVD122" s="179"/>
      <c r="HVE122" s="179"/>
      <c r="HVF122" s="179"/>
      <c r="HVG122" s="179"/>
      <c r="HVH122" s="179"/>
      <c r="HVI122" s="179"/>
      <c r="HVJ122" s="179"/>
      <c r="HVK122" s="179"/>
      <c r="HVL122" s="179"/>
      <c r="HVM122" s="179"/>
      <c r="HVN122" s="179"/>
      <c r="HVO122" s="179"/>
      <c r="HVP122" s="179"/>
      <c r="HVQ122" s="179"/>
      <c r="HVR122" s="179"/>
      <c r="HVS122" s="179"/>
      <c r="HVT122" s="179"/>
      <c r="HVU122" s="179"/>
      <c r="HVV122" s="179"/>
      <c r="HVW122" s="179"/>
      <c r="HVX122" s="179"/>
      <c r="HVY122" s="179"/>
      <c r="HVZ122" s="179"/>
      <c r="HWA122" s="179"/>
      <c r="HWB122" s="179"/>
      <c r="HWC122" s="179"/>
      <c r="HWD122" s="179"/>
      <c r="HWE122" s="179"/>
      <c r="HWF122" s="179"/>
      <c r="HWG122" s="179"/>
      <c r="HWH122" s="179"/>
      <c r="HWI122" s="179"/>
      <c r="HWJ122" s="179"/>
      <c r="HWK122" s="179"/>
      <c r="HWL122" s="179"/>
      <c r="HWM122" s="179"/>
      <c r="HWN122" s="179"/>
      <c r="HWO122" s="179"/>
      <c r="HWP122" s="179"/>
      <c r="HWQ122" s="179"/>
      <c r="HWR122" s="179"/>
      <c r="HWS122" s="179"/>
      <c r="HWT122" s="179"/>
      <c r="HWU122" s="179"/>
      <c r="HWV122" s="179"/>
      <c r="HWW122" s="179"/>
      <c r="HWX122" s="179"/>
      <c r="HWY122" s="179"/>
      <c r="HWZ122" s="179"/>
      <c r="HXA122" s="179"/>
      <c r="HXB122" s="179"/>
      <c r="HXC122" s="179"/>
      <c r="HXD122" s="179"/>
      <c r="HXE122" s="179"/>
      <c r="HXF122" s="179"/>
      <c r="HXG122" s="179"/>
      <c r="HXH122" s="179"/>
      <c r="HXI122" s="179"/>
      <c r="HXJ122" s="179"/>
      <c r="HXK122" s="179"/>
      <c r="HXL122" s="179"/>
      <c r="HXM122" s="179"/>
      <c r="HXN122" s="179"/>
      <c r="HXO122" s="179"/>
      <c r="HXP122" s="179"/>
      <c r="HXQ122" s="179"/>
      <c r="HXR122" s="179"/>
      <c r="HXS122" s="179"/>
      <c r="HXT122" s="179"/>
      <c r="HXU122" s="179"/>
      <c r="HXV122" s="179"/>
      <c r="HXW122" s="179"/>
      <c r="HXX122" s="179"/>
      <c r="HXY122" s="179"/>
      <c r="HXZ122" s="179"/>
      <c r="HYA122" s="179"/>
      <c r="HYB122" s="179"/>
      <c r="HYC122" s="179"/>
      <c r="HYD122" s="179"/>
      <c r="HYE122" s="179"/>
      <c r="HYF122" s="179"/>
      <c r="HYG122" s="179"/>
      <c r="HYH122" s="179"/>
      <c r="HYI122" s="179"/>
      <c r="HYJ122" s="179"/>
      <c r="HYK122" s="179"/>
      <c r="HYL122" s="179"/>
      <c r="HYM122" s="179"/>
      <c r="HYN122" s="179"/>
      <c r="HYO122" s="179"/>
      <c r="HYP122" s="179"/>
      <c r="HYQ122" s="179"/>
      <c r="HYR122" s="179"/>
      <c r="HYS122" s="179"/>
      <c r="HYT122" s="179"/>
      <c r="HYU122" s="179"/>
      <c r="HYV122" s="179"/>
      <c r="HYW122" s="179"/>
      <c r="HYX122" s="179"/>
      <c r="HYY122" s="179"/>
      <c r="HYZ122" s="179"/>
      <c r="HZA122" s="179"/>
      <c r="HZB122" s="179"/>
      <c r="HZC122" s="179"/>
      <c r="HZD122" s="179"/>
      <c r="HZE122" s="179"/>
      <c r="HZF122" s="179"/>
      <c r="HZG122" s="179"/>
      <c r="HZH122" s="179"/>
      <c r="HZI122" s="179"/>
      <c r="HZJ122" s="179"/>
      <c r="HZK122" s="179"/>
      <c r="HZL122" s="179"/>
      <c r="HZM122" s="179"/>
      <c r="HZN122" s="179"/>
      <c r="HZO122" s="179"/>
      <c r="HZP122" s="179"/>
      <c r="HZQ122" s="179"/>
      <c r="HZR122" s="179"/>
      <c r="HZS122" s="179"/>
      <c r="HZT122" s="179"/>
      <c r="HZU122" s="179"/>
      <c r="HZV122" s="179"/>
      <c r="HZW122" s="179"/>
      <c r="HZX122" s="179"/>
      <c r="HZY122" s="179"/>
      <c r="HZZ122" s="179"/>
      <c r="IAA122" s="179"/>
      <c r="IAB122" s="179"/>
      <c r="IAC122" s="179"/>
      <c r="IAD122" s="179"/>
      <c r="IAE122" s="179"/>
      <c r="IAF122" s="179"/>
      <c r="IAG122" s="179"/>
      <c r="IAH122" s="179"/>
      <c r="IAI122" s="179"/>
      <c r="IAJ122" s="179"/>
      <c r="IAK122" s="179"/>
      <c r="IAL122" s="179"/>
      <c r="IAM122" s="179"/>
      <c r="IAN122" s="179"/>
      <c r="IAO122" s="179"/>
      <c r="IAP122" s="179"/>
      <c r="IAQ122" s="179"/>
      <c r="IAR122" s="179"/>
      <c r="IAS122" s="179"/>
      <c r="IAT122" s="179"/>
      <c r="IAU122" s="179"/>
      <c r="IAV122" s="179"/>
      <c r="IAW122" s="179"/>
      <c r="IAX122" s="179"/>
      <c r="IAY122" s="179"/>
      <c r="IAZ122" s="179"/>
      <c r="IBA122" s="179"/>
      <c r="IBB122" s="179"/>
      <c r="IBC122" s="179"/>
      <c r="IBD122" s="179"/>
      <c r="IBE122" s="179"/>
      <c r="IBF122" s="179"/>
      <c r="IBG122" s="179"/>
      <c r="IBH122" s="179"/>
      <c r="IBI122" s="179"/>
      <c r="IBJ122" s="179"/>
      <c r="IBK122" s="179"/>
      <c r="IBL122" s="179"/>
      <c r="IBM122" s="179"/>
      <c r="IBN122" s="179"/>
      <c r="IBO122" s="179"/>
      <c r="IBP122" s="179"/>
      <c r="IBQ122" s="179"/>
      <c r="IBR122" s="179"/>
      <c r="IBS122" s="179"/>
      <c r="IBT122" s="179"/>
      <c r="IBU122" s="179"/>
      <c r="IBV122" s="179"/>
      <c r="IBW122" s="179"/>
      <c r="IBX122" s="179"/>
      <c r="IBY122" s="179"/>
      <c r="IBZ122" s="179"/>
      <c r="ICA122" s="179"/>
      <c r="ICB122" s="179"/>
      <c r="ICC122" s="179"/>
      <c r="ICD122" s="179"/>
      <c r="ICE122" s="179"/>
      <c r="ICF122" s="179"/>
      <c r="ICG122" s="179"/>
      <c r="ICH122" s="179"/>
      <c r="ICI122" s="179"/>
      <c r="ICJ122" s="179"/>
      <c r="ICK122" s="179"/>
      <c r="ICL122" s="179"/>
      <c r="ICM122" s="179"/>
      <c r="ICN122" s="179"/>
      <c r="ICO122" s="179"/>
      <c r="ICP122" s="179"/>
      <c r="ICQ122" s="179"/>
      <c r="ICR122" s="179"/>
      <c r="ICS122" s="179"/>
      <c r="ICT122" s="179"/>
      <c r="ICU122" s="179"/>
      <c r="ICV122" s="179"/>
      <c r="ICW122" s="179"/>
      <c r="ICX122" s="179"/>
      <c r="ICY122" s="179"/>
      <c r="ICZ122" s="179"/>
      <c r="IDA122" s="179"/>
      <c r="IDB122" s="179"/>
      <c r="IDC122" s="179"/>
      <c r="IDD122" s="179"/>
      <c r="IDE122" s="179"/>
      <c r="IDF122" s="179"/>
      <c r="IDG122" s="179"/>
      <c r="IDH122" s="179"/>
      <c r="IDI122" s="179"/>
      <c r="IDJ122" s="179"/>
      <c r="IDK122" s="179"/>
      <c r="IDL122" s="179"/>
      <c r="IDM122" s="179"/>
      <c r="IDN122" s="179"/>
      <c r="IDO122" s="179"/>
      <c r="IDP122" s="179"/>
      <c r="IDQ122" s="179"/>
      <c r="IDR122" s="179"/>
      <c r="IDS122" s="179"/>
      <c r="IDT122" s="179"/>
      <c r="IDU122" s="179"/>
      <c r="IDV122" s="179"/>
      <c r="IDW122" s="179"/>
      <c r="IDX122" s="179"/>
      <c r="IDY122" s="179"/>
      <c r="IDZ122" s="179"/>
      <c r="IEA122" s="179"/>
      <c r="IEB122" s="179"/>
      <c r="IEC122" s="179"/>
      <c r="IED122" s="179"/>
      <c r="IEE122" s="179"/>
      <c r="IEF122" s="179"/>
      <c r="IEG122" s="179"/>
      <c r="IEH122" s="179"/>
      <c r="IEI122" s="179"/>
      <c r="IEJ122" s="179"/>
      <c r="IEK122" s="179"/>
      <c r="IEL122" s="179"/>
      <c r="IEM122" s="179"/>
      <c r="IEN122" s="179"/>
      <c r="IEO122" s="179"/>
      <c r="IEP122" s="179"/>
      <c r="IEQ122" s="179"/>
      <c r="IER122" s="179"/>
      <c r="IES122" s="179"/>
      <c r="IET122" s="179"/>
      <c r="IEU122" s="179"/>
      <c r="IEV122" s="179"/>
      <c r="IEW122" s="179"/>
      <c r="IEX122" s="179"/>
      <c r="IEY122" s="179"/>
      <c r="IEZ122" s="179"/>
      <c r="IFA122" s="179"/>
      <c r="IFB122" s="179"/>
      <c r="IFC122" s="179"/>
      <c r="IFD122" s="179"/>
      <c r="IFE122" s="179"/>
      <c r="IFF122" s="179"/>
      <c r="IFG122" s="179"/>
      <c r="IFH122" s="179"/>
      <c r="IFI122" s="179"/>
      <c r="IFJ122" s="179"/>
      <c r="IFK122" s="179"/>
      <c r="IFL122" s="179"/>
      <c r="IFM122" s="179"/>
      <c r="IFN122" s="179"/>
      <c r="IFO122" s="179"/>
      <c r="IFP122" s="179"/>
      <c r="IFQ122" s="179"/>
      <c r="IFR122" s="179"/>
      <c r="IFS122" s="179"/>
      <c r="IFT122" s="179"/>
      <c r="IFU122" s="179"/>
      <c r="IFV122" s="179"/>
      <c r="IFW122" s="179"/>
      <c r="IFX122" s="179"/>
      <c r="IFY122" s="179"/>
      <c r="IFZ122" s="179"/>
      <c r="IGA122" s="179"/>
      <c r="IGB122" s="179"/>
      <c r="IGC122" s="179"/>
      <c r="IGD122" s="179"/>
      <c r="IGE122" s="179"/>
      <c r="IGF122" s="179"/>
      <c r="IGG122" s="179"/>
      <c r="IGH122" s="179"/>
      <c r="IGI122" s="179"/>
      <c r="IGJ122" s="179"/>
      <c r="IGK122" s="179"/>
      <c r="IGL122" s="179"/>
      <c r="IGM122" s="179"/>
      <c r="IGN122" s="179"/>
      <c r="IGO122" s="179"/>
      <c r="IGP122" s="179"/>
      <c r="IGQ122" s="179"/>
      <c r="IGR122" s="179"/>
      <c r="IGS122" s="179"/>
      <c r="IGT122" s="179"/>
      <c r="IGU122" s="179"/>
      <c r="IGV122" s="179"/>
      <c r="IGW122" s="179"/>
      <c r="IGX122" s="179"/>
      <c r="IGY122" s="179"/>
      <c r="IGZ122" s="179"/>
      <c r="IHA122" s="179"/>
      <c r="IHB122" s="179"/>
      <c r="IHC122" s="179"/>
      <c r="IHD122" s="179"/>
      <c r="IHE122" s="179"/>
      <c r="IHF122" s="179"/>
      <c r="IHG122" s="179"/>
      <c r="IHH122" s="179"/>
      <c r="IHI122" s="179"/>
      <c r="IHJ122" s="179"/>
      <c r="IHK122" s="179"/>
      <c r="IHL122" s="179"/>
      <c r="IHM122" s="179"/>
      <c r="IHN122" s="179"/>
      <c r="IHO122" s="179"/>
      <c r="IHP122" s="179"/>
      <c r="IHQ122" s="179"/>
      <c r="IHR122" s="179"/>
      <c r="IHS122" s="179"/>
      <c r="IHT122" s="179"/>
      <c r="IHU122" s="179"/>
      <c r="IHV122" s="179"/>
      <c r="IHW122" s="179"/>
      <c r="IHX122" s="179"/>
      <c r="IHY122" s="179"/>
      <c r="IHZ122" s="179"/>
      <c r="IIA122" s="179"/>
      <c r="IIB122" s="179"/>
      <c r="IIC122" s="179"/>
      <c r="IID122" s="179"/>
      <c r="IIE122" s="179"/>
      <c r="IIF122" s="179"/>
      <c r="IIG122" s="179"/>
      <c r="IIH122" s="179"/>
      <c r="III122" s="179"/>
      <c r="IIJ122" s="179"/>
      <c r="IIK122" s="179"/>
      <c r="IIL122" s="179"/>
      <c r="IIM122" s="179"/>
      <c r="IIN122" s="179"/>
      <c r="IIO122" s="179"/>
      <c r="IIP122" s="179"/>
      <c r="IIQ122" s="179"/>
      <c r="IIR122" s="179"/>
      <c r="IIS122" s="179"/>
      <c r="IIT122" s="179"/>
      <c r="IIU122" s="179"/>
      <c r="IIV122" s="179"/>
      <c r="IIW122" s="179"/>
      <c r="IIX122" s="179"/>
      <c r="IIY122" s="179"/>
      <c r="IIZ122" s="179"/>
      <c r="IJA122" s="179"/>
      <c r="IJB122" s="179"/>
      <c r="IJC122" s="179"/>
      <c r="IJD122" s="179"/>
      <c r="IJE122" s="179"/>
      <c r="IJF122" s="179"/>
      <c r="IJG122" s="179"/>
      <c r="IJH122" s="179"/>
      <c r="IJI122" s="179"/>
      <c r="IJJ122" s="179"/>
      <c r="IJK122" s="179"/>
      <c r="IJL122" s="179"/>
      <c r="IJM122" s="179"/>
      <c r="IJN122" s="179"/>
      <c r="IJO122" s="179"/>
      <c r="IJP122" s="179"/>
      <c r="IJQ122" s="179"/>
      <c r="IJR122" s="179"/>
      <c r="IJS122" s="179"/>
      <c r="IJT122" s="179"/>
      <c r="IJU122" s="179"/>
      <c r="IJV122" s="179"/>
      <c r="IJW122" s="179"/>
      <c r="IJX122" s="179"/>
      <c r="IJY122" s="179"/>
      <c r="IJZ122" s="179"/>
      <c r="IKA122" s="179"/>
      <c r="IKB122" s="179"/>
      <c r="IKC122" s="179"/>
      <c r="IKD122" s="179"/>
      <c r="IKE122" s="179"/>
      <c r="IKF122" s="179"/>
      <c r="IKG122" s="179"/>
      <c r="IKH122" s="179"/>
      <c r="IKI122" s="179"/>
      <c r="IKJ122" s="179"/>
      <c r="IKK122" s="179"/>
      <c r="IKL122" s="179"/>
      <c r="IKM122" s="179"/>
      <c r="IKN122" s="179"/>
      <c r="IKO122" s="179"/>
      <c r="IKP122" s="179"/>
      <c r="IKQ122" s="179"/>
      <c r="IKR122" s="179"/>
      <c r="IKS122" s="179"/>
      <c r="IKT122" s="179"/>
      <c r="IKU122" s="179"/>
      <c r="IKV122" s="179"/>
      <c r="IKW122" s="179"/>
      <c r="IKX122" s="179"/>
      <c r="IKY122" s="179"/>
      <c r="IKZ122" s="179"/>
      <c r="ILA122" s="179"/>
      <c r="ILB122" s="179"/>
      <c r="ILC122" s="179"/>
      <c r="ILD122" s="179"/>
      <c r="ILE122" s="179"/>
      <c r="ILF122" s="179"/>
      <c r="ILG122" s="179"/>
      <c r="ILH122" s="179"/>
      <c r="ILI122" s="179"/>
      <c r="ILJ122" s="179"/>
      <c r="ILK122" s="179"/>
      <c r="ILL122" s="179"/>
      <c r="ILM122" s="179"/>
      <c r="ILN122" s="179"/>
      <c r="ILO122" s="179"/>
      <c r="ILP122" s="179"/>
      <c r="ILQ122" s="179"/>
      <c r="ILR122" s="179"/>
      <c r="ILS122" s="179"/>
      <c r="ILT122" s="179"/>
      <c r="ILU122" s="179"/>
      <c r="ILV122" s="179"/>
      <c r="ILW122" s="179"/>
      <c r="ILX122" s="179"/>
      <c r="ILY122" s="179"/>
      <c r="ILZ122" s="179"/>
      <c r="IMA122" s="179"/>
      <c r="IMB122" s="179"/>
      <c r="IMC122" s="179"/>
      <c r="IMD122" s="179"/>
      <c r="IME122" s="179"/>
      <c r="IMF122" s="179"/>
      <c r="IMG122" s="179"/>
      <c r="IMH122" s="179"/>
      <c r="IMI122" s="179"/>
      <c r="IMJ122" s="179"/>
      <c r="IMK122" s="179"/>
      <c r="IML122" s="179"/>
      <c r="IMM122" s="179"/>
      <c r="IMN122" s="179"/>
      <c r="IMO122" s="179"/>
      <c r="IMP122" s="179"/>
      <c r="IMQ122" s="179"/>
      <c r="IMR122" s="179"/>
      <c r="IMS122" s="179"/>
      <c r="IMT122" s="179"/>
      <c r="IMU122" s="179"/>
      <c r="IMV122" s="179"/>
      <c r="IMW122" s="179"/>
      <c r="IMX122" s="179"/>
      <c r="IMY122" s="179"/>
      <c r="IMZ122" s="179"/>
      <c r="INA122" s="179"/>
      <c r="INB122" s="179"/>
      <c r="INC122" s="179"/>
      <c r="IND122" s="179"/>
      <c r="INE122" s="179"/>
      <c r="INF122" s="179"/>
      <c r="ING122" s="179"/>
      <c r="INH122" s="179"/>
      <c r="INI122" s="179"/>
      <c r="INJ122" s="179"/>
      <c r="INK122" s="179"/>
      <c r="INL122" s="179"/>
      <c r="INM122" s="179"/>
      <c r="INN122" s="179"/>
      <c r="INO122" s="179"/>
      <c r="INP122" s="179"/>
      <c r="INQ122" s="179"/>
      <c r="INR122" s="179"/>
      <c r="INS122" s="179"/>
      <c r="INT122" s="179"/>
      <c r="INU122" s="179"/>
      <c r="INV122" s="179"/>
      <c r="INW122" s="179"/>
      <c r="INX122" s="179"/>
      <c r="INY122" s="179"/>
      <c r="INZ122" s="179"/>
      <c r="IOA122" s="179"/>
      <c r="IOB122" s="179"/>
      <c r="IOC122" s="179"/>
      <c r="IOD122" s="179"/>
      <c r="IOE122" s="179"/>
      <c r="IOF122" s="179"/>
      <c r="IOG122" s="179"/>
      <c r="IOH122" s="179"/>
      <c r="IOI122" s="179"/>
      <c r="IOJ122" s="179"/>
      <c r="IOK122" s="179"/>
      <c r="IOL122" s="179"/>
      <c r="IOM122" s="179"/>
      <c r="ION122" s="179"/>
      <c r="IOO122" s="179"/>
      <c r="IOP122" s="179"/>
      <c r="IOQ122" s="179"/>
      <c r="IOR122" s="179"/>
      <c r="IOS122" s="179"/>
      <c r="IOT122" s="179"/>
      <c r="IOU122" s="179"/>
      <c r="IOV122" s="179"/>
      <c r="IOW122" s="179"/>
      <c r="IOX122" s="179"/>
      <c r="IOY122" s="179"/>
      <c r="IOZ122" s="179"/>
      <c r="IPA122" s="179"/>
      <c r="IPB122" s="179"/>
      <c r="IPC122" s="179"/>
      <c r="IPD122" s="179"/>
      <c r="IPE122" s="179"/>
      <c r="IPF122" s="179"/>
      <c r="IPG122" s="179"/>
      <c r="IPH122" s="179"/>
      <c r="IPI122" s="179"/>
      <c r="IPJ122" s="179"/>
      <c r="IPK122" s="179"/>
      <c r="IPL122" s="179"/>
      <c r="IPM122" s="179"/>
      <c r="IPN122" s="179"/>
      <c r="IPO122" s="179"/>
      <c r="IPP122" s="179"/>
      <c r="IPQ122" s="179"/>
      <c r="IPR122" s="179"/>
      <c r="IPS122" s="179"/>
      <c r="IPT122" s="179"/>
      <c r="IPU122" s="179"/>
      <c r="IPV122" s="179"/>
      <c r="IPW122" s="179"/>
      <c r="IPX122" s="179"/>
      <c r="IPY122" s="179"/>
      <c r="IPZ122" s="179"/>
      <c r="IQA122" s="179"/>
      <c r="IQB122" s="179"/>
      <c r="IQC122" s="179"/>
      <c r="IQD122" s="179"/>
      <c r="IQE122" s="179"/>
      <c r="IQF122" s="179"/>
      <c r="IQG122" s="179"/>
      <c r="IQH122" s="179"/>
      <c r="IQI122" s="179"/>
      <c r="IQJ122" s="179"/>
      <c r="IQK122" s="179"/>
      <c r="IQL122" s="179"/>
      <c r="IQM122" s="179"/>
      <c r="IQN122" s="179"/>
      <c r="IQO122" s="179"/>
      <c r="IQP122" s="179"/>
      <c r="IQQ122" s="179"/>
      <c r="IQR122" s="179"/>
      <c r="IQS122" s="179"/>
      <c r="IQT122" s="179"/>
      <c r="IQU122" s="179"/>
      <c r="IQV122" s="179"/>
      <c r="IQW122" s="179"/>
      <c r="IQX122" s="179"/>
      <c r="IQY122" s="179"/>
      <c r="IQZ122" s="179"/>
      <c r="IRA122" s="179"/>
      <c r="IRB122" s="179"/>
      <c r="IRC122" s="179"/>
      <c r="IRD122" s="179"/>
      <c r="IRE122" s="179"/>
      <c r="IRF122" s="179"/>
      <c r="IRG122" s="179"/>
      <c r="IRH122" s="179"/>
      <c r="IRI122" s="179"/>
      <c r="IRJ122" s="179"/>
      <c r="IRK122" s="179"/>
      <c r="IRL122" s="179"/>
      <c r="IRM122" s="179"/>
      <c r="IRN122" s="179"/>
      <c r="IRO122" s="179"/>
      <c r="IRP122" s="179"/>
      <c r="IRQ122" s="179"/>
      <c r="IRR122" s="179"/>
      <c r="IRS122" s="179"/>
      <c r="IRT122" s="179"/>
      <c r="IRU122" s="179"/>
      <c r="IRV122" s="179"/>
      <c r="IRW122" s="179"/>
      <c r="IRX122" s="179"/>
      <c r="IRY122" s="179"/>
      <c r="IRZ122" s="179"/>
      <c r="ISA122" s="179"/>
      <c r="ISB122" s="179"/>
      <c r="ISC122" s="179"/>
      <c r="ISD122" s="179"/>
      <c r="ISE122" s="179"/>
      <c r="ISF122" s="179"/>
      <c r="ISG122" s="179"/>
      <c r="ISH122" s="179"/>
      <c r="ISI122" s="179"/>
      <c r="ISJ122" s="179"/>
      <c r="ISK122" s="179"/>
      <c r="ISL122" s="179"/>
      <c r="ISM122" s="179"/>
      <c r="ISN122" s="179"/>
      <c r="ISO122" s="179"/>
      <c r="ISP122" s="179"/>
      <c r="ISQ122" s="179"/>
      <c r="ISR122" s="179"/>
      <c r="ISS122" s="179"/>
      <c r="IST122" s="179"/>
      <c r="ISU122" s="179"/>
      <c r="ISV122" s="179"/>
      <c r="ISW122" s="179"/>
      <c r="ISX122" s="179"/>
      <c r="ISY122" s="179"/>
      <c r="ISZ122" s="179"/>
      <c r="ITA122" s="179"/>
      <c r="ITB122" s="179"/>
      <c r="ITC122" s="179"/>
      <c r="ITD122" s="179"/>
      <c r="ITE122" s="179"/>
      <c r="ITF122" s="179"/>
      <c r="ITG122" s="179"/>
      <c r="ITH122" s="179"/>
      <c r="ITI122" s="179"/>
      <c r="ITJ122" s="179"/>
      <c r="ITK122" s="179"/>
      <c r="ITL122" s="179"/>
      <c r="ITM122" s="179"/>
      <c r="ITN122" s="179"/>
      <c r="ITO122" s="179"/>
      <c r="ITP122" s="179"/>
      <c r="ITQ122" s="179"/>
      <c r="ITR122" s="179"/>
      <c r="ITS122" s="179"/>
      <c r="ITT122" s="179"/>
      <c r="ITU122" s="179"/>
      <c r="ITV122" s="179"/>
      <c r="ITW122" s="179"/>
      <c r="ITX122" s="179"/>
      <c r="ITY122" s="179"/>
      <c r="ITZ122" s="179"/>
      <c r="IUA122" s="179"/>
      <c r="IUB122" s="179"/>
      <c r="IUC122" s="179"/>
      <c r="IUD122" s="179"/>
      <c r="IUE122" s="179"/>
      <c r="IUF122" s="179"/>
      <c r="IUG122" s="179"/>
      <c r="IUH122" s="179"/>
      <c r="IUI122" s="179"/>
      <c r="IUJ122" s="179"/>
      <c r="IUK122" s="179"/>
      <c r="IUL122" s="179"/>
      <c r="IUM122" s="179"/>
      <c r="IUN122" s="179"/>
      <c r="IUO122" s="179"/>
      <c r="IUP122" s="179"/>
      <c r="IUQ122" s="179"/>
      <c r="IUR122" s="179"/>
      <c r="IUS122" s="179"/>
      <c r="IUT122" s="179"/>
      <c r="IUU122" s="179"/>
      <c r="IUV122" s="179"/>
      <c r="IUW122" s="179"/>
      <c r="IUX122" s="179"/>
      <c r="IUY122" s="179"/>
      <c r="IUZ122" s="179"/>
      <c r="IVA122" s="179"/>
      <c r="IVB122" s="179"/>
      <c r="IVC122" s="179"/>
      <c r="IVD122" s="179"/>
      <c r="IVE122" s="179"/>
      <c r="IVF122" s="179"/>
      <c r="IVG122" s="179"/>
      <c r="IVH122" s="179"/>
      <c r="IVI122" s="179"/>
      <c r="IVJ122" s="179"/>
      <c r="IVK122" s="179"/>
      <c r="IVL122" s="179"/>
      <c r="IVM122" s="179"/>
      <c r="IVN122" s="179"/>
      <c r="IVO122" s="179"/>
      <c r="IVP122" s="179"/>
      <c r="IVQ122" s="179"/>
      <c r="IVR122" s="179"/>
      <c r="IVS122" s="179"/>
      <c r="IVT122" s="179"/>
      <c r="IVU122" s="179"/>
      <c r="IVV122" s="179"/>
      <c r="IVW122" s="179"/>
      <c r="IVX122" s="179"/>
      <c r="IVY122" s="179"/>
      <c r="IVZ122" s="179"/>
      <c r="IWA122" s="179"/>
      <c r="IWB122" s="179"/>
      <c r="IWC122" s="179"/>
      <c r="IWD122" s="179"/>
      <c r="IWE122" s="179"/>
      <c r="IWF122" s="179"/>
      <c r="IWG122" s="179"/>
      <c r="IWH122" s="179"/>
      <c r="IWI122" s="179"/>
      <c r="IWJ122" s="179"/>
      <c r="IWK122" s="179"/>
      <c r="IWL122" s="179"/>
      <c r="IWM122" s="179"/>
      <c r="IWN122" s="179"/>
      <c r="IWO122" s="179"/>
      <c r="IWP122" s="179"/>
      <c r="IWQ122" s="179"/>
      <c r="IWR122" s="179"/>
      <c r="IWS122" s="179"/>
      <c r="IWT122" s="179"/>
      <c r="IWU122" s="179"/>
      <c r="IWV122" s="179"/>
      <c r="IWW122" s="179"/>
      <c r="IWX122" s="179"/>
      <c r="IWY122" s="179"/>
      <c r="IWZ122" s="179"/>
      <c r="IXA122" s="179"/>
      <c r="IXB122" s="179"/>
      <c r="IXC122" s="179"/>
      <c r="IXD122" s="179"/>
      <c r="IXE122" s="179"/>
      <c r="IXF122" s="179"/>
      <c r="IXG122" s="179"/>
      <c r="IXH122" s="179"/>
      <c r="IXI122" s="179"/>
      <c r="IXJ122" s="179"/>
      <c r="IXK122" s="179"/>
      <c r="IXL122" s="179"/>
      <c r="IXM122" s="179"/>
      <c r="IXN122" s="179"/>
      <c r="IXO122" s="179"/>
      <c r="IXP122" s="179"/>
      <c r="IXQ122" s="179"/>
      <c r="IXR122" s="179"/>
      <c r="IXS122" s="179"/>
      <c r="IXT122" s="179"/>
      <c r="IXU122" s="179"/>
      <c r="IXV122" s="179"/>
      <c r="IXW122" s="179"/>
      <c r="IXX122" s="179"/>
      <c r="IXY122" s="179"/>
      <c r="IXZ122" s="179"/>
      <c r="IYA122" s="179"/>
      <c r="IYB122" s="179"/>
      <c r="IYC122" s="179"/>
      <c r="IYD122" s="179"/>
      <c r="IYE122" s="179"/>
      <c r="IYF122" s="179"/>
      <c r="IYG122" s="179"/>
      <c r="IYH122" s="179"/>
      <c r="IYI122" s="179"/>
      <c r="IYJ122" s="179"/>
      <c r="IYK122" s="179"/>
      <c r="IYL122" s="179"/>
      <c r="IYM122" s="179"/>
      <c r="IYN122" s="179"/>
      <c r="IYO122" s="179"/>
      <c r="IYP122" s="179"/>
      <c r="IYQ122" s="179"/>
      <c r="IYR122" s="179"/>
      <c r="IYS122" s="179"/>
      <c r="IYT122" s="179"/>
      <c r="IYU122" s="179"/>
      <c r="IYV122" s="179"/>
      <c r="IYW122" s="179"/>
      <c r="IYX122" s="179"/>
      <c r="IYY122" s="179"/>
      <c r="IYZ122" s="179"/>
      <c r="IZA122" s="179"/>
      <c r="IZB122" s="179"/>
      <c r="IZC122" s="179"/>
      <c r="IZD122" s="179"/>
      <c r="IZE122" s="179"/>
      <c r="IZF122" s="179"/>
      <c r="IZG122" s="179"/>
      <c r="IZH122" s="179"/>
      <c r="IZI122" s="179"/>
      <c r="IZJ122" s="179"/>
      <c r="IZK122" s="179"/>
      <c r="IZL122" s="179"/>
      <c r="IZM122" s="179"/>
      <c r="IZN122" s="179"/>
      <c r="IZO122" s="179"/>
      <c r="IZP122" s="179"/>
      <c r="IZQ122" s="179"/>
      <c r="IZR122" s="179"/>
      <c r="IZS122" s="179"/>
      <c r="IZT122" s="179"/>
      <c r="IZU122" s="179"/>
      <c r="IZV122" s="179"/>
      <c r="IZW122" s="179"/>
      <c r="IZX122" s="179"/>
      <c r="IZY122" s="179"/>
      <c r="IZZ122" s="179"/>
      <c r="JAA122" s="179"/>
      <c r="JAB122" s="179"/>
      <c r="JAC122" s="179"/>
      <c r="JAD122" s="179"/>
      <c r="JAE122" s="179"/>
      <c r="JAF122" s="179"/>
      <c r="JAG122" s="179"/>
      <c r="JAH122" s="179"/>
      <c r="JAI122" s="179"/>
      <c r="JAJ122" s="179"/>
      <c r="JAK122" s="179"/>
      <c r="JAL122" s="179"/>
      <c r="JAM122" s="179"/>
      <c r="JAN122" s="179"/>
      <c r="JAO122" s="179"/>
      <c r="JAP122" s="179"/>
      <c r="JAQ122" s="179"/>
      <c r="JAR122" s="179"/>
      <c r="JAS122" s="179"/>
      <c r="JAT122" s="179"/>
      <c r="JAU122" s="179"/>
      <c r="JAV122" s="179"/>
      <c r="JAW122" s="179"/>
      <c r="JAX122" s="179"/>
      <c r="JAY122" s="179"/>
      <c r="JAZ122" s="179"/>
      <c r="JBA122" s="179"/>
      <c r="JBB122" s="179"/>
      <c r="JBC122" s="179"/>
      <c r="JBD122" s="179"/>
      <c r="JBE122" s="179"/>
      <c r="JBF122" s="179"/>
      <c r="JBG122" s="179"/>
      <c r="JBH122" s="179"/>
      <c r="JBI122" s="179"/>
      <c r="JBJ122" s="179"/>
      <c r="JBK122" s="179"/>
      <c r="JBL122" s="179"/>
      <c r="JBM122" s="179"/>
      <c r="JBN122" s="179"/>
      <c r="JBO122" s="179"/>
      <c r="JBP122" s="179"/>
      <c r="JBQ122" s="179"/>
      <c r="JBR122" s="179"/>
      <c r="JBS122" s="179"/>
      <c r="JBT122" s="179"/>
      <c r="JBU122" s="179"/>
      <c r="JBV122" s="179"/>
      <c r="JBW122" s="179"/>
      <c r="JBX122" s="179"/>
      <c r="JBY122" s="179"/>
      <c r="JBZ122" s="179"/>
      <c r="JCA122" s="179"/>
      <c r="JCB122" s="179"/>
      <c r="JCC122" s="179"/>
      <c r="JCD122" s="179"/>
      <c r="JCE122" s="179"/>
      <c r="JCF122" s="179"/>
      <c r="JCG122" s="179"/>
      <c r="JCH122" s="179"/>
      <c r="JCI122" s="179"/>
      <c r="JCJ122" s="179"/>
      <c r="JCK122" s="179"/>
      <c r="JCL122" s="179"/>
      <c r="JCM122" s="179"/>
      <c r="JCN122" s="179"/>
      <c r="JCO122" s="179"/>
      <c r="JCP122" s="179"/>
      <c r="JCQ122" s="179"/>
      <c r="JCR122" s="179"/>
      <c r="JCS122" s="179"/>
      <c r="JCT122" s="179"/>
      <c r="JCU122" s="179"/>
      <c r="JCV122" s="179"/>
      <c r="JCW122" s="179"/>
      <c r="JCX122" s="179"/>
      <c r="JCY122" s="179"/>
      <c r="JCZ122" s="179"/>
      <c r="JDA122" s="179"/>
      <c r="JDB122" s="179"/>
      <c r="JDC122" s="179"/>
      <c r="JDD122" s="179"/>
      <c r="JDE122" s="179"/>
      <c r="JDF122" s="179"/>
      <c r="JDG122" s="179"/>
      <c r="JDH122" s="179"/>
      <c r="JDI122" s="179"/>
      <c r="JDJ122" s="179"/>
      <c r="JDK122" s="179"/>
      <c r="JDL122" s="179"/>
      <c r="JDM122" s="179"/>
      <c r="JDN122" s="179"/>
      <c r="JDO122" s="179"/>
      <c r="JDP122" s="179"/>
      <c r="JDQ122" s="179"/>
      <c r="JDR122" s="179"/>
      <c r="JDS122" s="179"/>
      <c r="JDT122" s="179"/>
      <c r="JDU122" s="179"/>
      <c r="JDV122" s="179"/>
      <c r="JDW122" s="179"/>
      <c r="JDX122" s="179"/>
      <c r="JDY122" s="179"/>
      <c r="JDZ122" s="179"/>
      <c r="JEA122" s="179"/>
      <c r="JEB122" s="179"/>
      <c r="JEC122" s="179"/>
      <c r="JED122" s="179"/>
      <c r="JEE122" s="179"/>
      <c r="JEF122" s="179"/>
      <c r="JEG122" s="179"/>
      <c r="JEH122" s="179"/>
      <c r="JEI122" s="179"/>
      <c r="JEJ122" s="179"/>
      <c r="JEK122" s="179"/>
      <c r="JEL122" s="179"/>
      <c r="JEM122" s="179"/>
      <c r="JEN122" s="179"/>
      <c r="JEO122" s="179"/>
      <c r="JEP122" s="179"/>
      <c r="JEQ122" s="179"/>
      <c r="JER122" s="179"/>
      <c r="JES122" s="179"/>
      <c r="JET122" s="179"/>
      <c r="JEU122" s="179"/>
      <c r="JEV122" s="179"/>
      <c r="JEW122" s="179"/>
      <c r="JEX122" s="179"/>
      <c r="JEY122" s="179"/>
      <c r="JEZ122" s="179"/>
      <c r="JFA122" s="179"/>
      <c r="JFB122" s="179"/>
      <c r="JFC122" s="179"/>
      <c r="JFD122" s="179"/>
      <c r="JFE122" s="179"/>
      <c r="JFF122" s="179"/>
      <c r="JFG122" s="179"/>
      <c r="JFH122" s="179"/>
      <c r="JFI122" s="179"/>
      <c r="JFJ122" s="179"/>
      <c r="JFK122" s="179"/>
      <c r="JFL122" s="179"/>
      <c r="JFM122" s="179"/>
      <c r="JFN122" s="179"/>
      <c r="JFO122" s="179"/>
      <c r="JFP122" s="179"/>
      <c r="JFQ122" s="179"/>
      <c r="JFR122" s="179"/>
      <c r="JFS122" s="179"/>
      <c r="JFT122" s="179"/>
      <c r="JFU122" s="179"/>
      <c r="JFV122" s="179"/>
      <c r="JFW122" s="179"/>
      <c r="JFX122" s="179"/>
      <c r="JFY122" s="179"/>
      <c r="JFZ122" s="179"/>
      <c r="JGA122" s="179"/>
      <c r="JGB122" s="179"/>
      <c r="JGC122" s="179"/>
      <c r="JGD122" s="179"/>
      <c r="JGE122" s="179"/>
      <c r="JGF122" s="179"/>
      <c r="JGG122" s="179"/>
      <c r="JGH122" s="179"/>
      <c r="JGI122" s="179"/>
      <c r="JGJ122" s="179"/>
      <c r="JGK122" s="179"/>
      <c r="JGL122" s="179"/>
      <c r="JGM122" s="179"/>
      <c r="JGN122" s="179"/>
      <c r="JGO122" s="179"/>
      <c r="JGP122" s="179"/>
      <c r="JGQ122" s="179"/>
      <c r="JGR122" s="179"/>
      <c r="JGS122" s="179"/>
      <c r="JGT122" s="179"/>
      <c r="JGU122" s="179"/>
      <c r="JGV122" s="179"/>
      <c r="JGW122" s="179"/>
      <c r="JGX122" s="179"/>
      <c r="JGY122" s="179"/>
      <c r="JGZ122" s="179"/>
      <c r="JHA122" s="179"/>
      <c r="JHB122" s="179"/>
      <c r="JHC122" s="179"/>
      <c r="JHD122" s="179"/>
      <c r="JHE122" s="179"/>
      <c r="JHF122" s="179"/>
      <c r="JHG122" s="179"/>
      <c r="JHH122" s="179"/>
      <c r="JHI122" s="179"/>
      <c r="JHJ122" s="179"/>
      <c r="JHK122" s="179"/>
      <c r="JHL122" s="179"/>
      <c r="JHM122" s="179"/>
      <c r="JHN122" s="179"/>
      <c r="JHO122" s="179"/>
      <c r="JHP122" s="179"/>
      <c r="JHQ122" s="179"/>
      <c r="JHR122" s="179"/>
      <c r="JHS122" s="179"/>
      <c r="JHT122" s="179"/>
      <c r="JHU122" s="179"/>
      <c r="JHV122" s="179"/>
      <c r="JHW122" s="179"/>
      <c r="JHX122" s="179"/>
      <c r="JHY122" s="179"/>
      <c r="JHZ122" s="179"/>
      <c r="JIA122" s="179"/>
      <c r="JIB122" s="179"/>
      <c r="JIC122" s="179"/>
      <c r="JID122" s="179"/>
      <c r="JIE122" s="179"/>
      <c r="JIF122" s="179"/>
      <c r="JIG122" s="179"/>
      <c r="JIH122" s="179"/>
      <c r="JII122" s="179"/>
      <c r="JIJ122" s="179"/>
      <c r="JIK122" s="179"/>
      <c r="JIL122" s="179"/>
      <c r="JIM122" s="179"/>
      <c r="JIN122" s="179"/>
      <c r="JIO122" s="179"/>
      <c r="JIP122" s="179"/>
      <c r="JIQ122" s="179"/>
      <c r="JIR122" s="179"/>
      <c r="JIS122" s="179"/>
      <c r="JIT122" s="179"/>
      <c r="JIU122" s="179"/>
      <c r="JIV122" s="179"/>
      <c r="JIW122" s="179"/>
      <c r="JIX122" s="179"/>
      <c r="JIY122" s="179"/>
      <c r="JIZ122" s="179"/>
      <c r="JJA122" s="179"/>
      <c r="JJB122" s="179"/>
      <c r="JJC122" s="179"/>
      <c r="JJD122" s="179"/>
      <c r="JJE122" s="179"/>
      <c r="JJF122" s="179"/>
      <c r="JJG122" s="179"/>
      <c r="JJH122" s="179"/>
      <c r="JJI122" s="179"/>
      <c r="JJJ122" s="179"/>
      <c r="JJK122" s="179"/>
      <c r="JJL122" s="179"/>
      <c r="JJM122" s="179"/>
      <c r="JJN122" s="179"/>
      <c r="JJO122" s="179"/>
      <c r="JJP122" s="179"/>
      <c r="JJQ122" s="179"/>
      <c r="JJR122" s="179"/>
      <c r="JJS122" s="179"/>
      <c r="JJT122" s="179"/>
      <c r="JJU122" s="179"/>
      <c r="JJV122" s="179"/>
      <c r="JJW122" s="179"/>
      <c r="JJX122" s="179"/>
      <c r="JJY122" s="179"/>
      <c r="JJZ122" s="179"/>
      <c r="JKA122" s="179"/>
      <c r="JKB122" s="179"/>
      <c r="JKC122" s="179"/>
      <c r="JKD122" s="179"/>
      <c r="JKE122" s="179"/>
      <c r="JKF122" s="179"/>
      <c r="JKG122" s="179"/>
      <c r="JKH122" s="179"/>
      <c r="JKI122" s="179"/>
      <c r="JKJ122" s="179"/>
      <c r="JKK122" s="179"/>
      <c r="JKL122" s="179"/>
      <c r="JKM122" s="179"/>
      <c r="JKN122" s="179"/>
      <c r="JKO122" s="179"/>
      <c r="JKP122" s="179"/>
      <c r="JKQ122" s="179"/>
      <c r="JKR122" s="179"/>
      <c r="JKS122" s="179"/>
      <c r="JKT122" s="179"/>
      <c r="JKU122" s="179"/>
      <c r="JKV122" s="179"/>
      <c r="JKW122" s="179"/>
      <c r="JKX122" s="179"/>
      <c r="JKY122" s="179"/>
      <c r="JKZ122" s="179"/>
      <c r="JLA122" s="179"/>
      <c r="JLB122" s="179"/>
      <c r="JLC122" s="179"/>
      <c r="JLD122" s="179"/>
      <c r="JLE122" s="179"/>
      <c r="JLF122" s="179"/>
      <c r="JLG122" s="179"/>
      <c r="JLH122" s="179"/>
      <c r="JLI122" s="179"/>
      <c r="JLJ122" s="179"/>
      <c r="JLK122" s="179"/>
      <c r="JLL122" s="179"/>
      <c r="JLM122" s="179"/>
      <c r="JLN122" s="179"/>
      <c r="JLO122" s="179"/>
      <c r="JLP122" s="179"/>
      <c r="JLQ122" s="179"/>
      <c r="JLR122" s="179"/>
      <c r="JLS122" s="179"/>
      <c r="JLT122" s="179"/>
      <c r="JLU122" s="179"/>
      <c r="JLV122" s="179"/>
      <c r="JLW122" s="179"/>
      <c r="JLX122" s="179"/>
      <c r="JLY122" s="179"/>
      <c r="JLZ122" s="179"/>
      <c r="JMA122" s="179"/>
      <c r="JMB122" s="179"/>
      <c r="JMC122" s="179"/>
      <c r="JMD122" s="179"/>
      <c r="JME122" s="179"/>
      <c r="JMF122" s="179"/>
      <c r="JMG122" s="179"/>
      <c r="JMH122" s="179"/>
      <c r="JMI122" s="179"/>
      <c r="JMJ122" s="179"/>
      <c r="JMK122" s="179"/>
      <c r="JML122" s="179"/>
      <c r="JMM122" s="179"/>
      <c r="JMN122" s="179"/>
      <c r="JMO122" s="179"/>
      <c r="JMP122" s="179"/>
      <c r="JMQ122" s="179"/>
      <c r="JMR122" s="179"/>
      <c r="JMS122" s="179"/>
      <c r="JMT122" s="179"/>
      <c r="JMU122" s="179"/>
      <c r="JMV122" s="179"/>
      <c r="JMW122" s="179"/>
      <c r="JMX122" s="179"/>
      <c r="JMY122" s="179"/>
      <c r="JMZ122" s="179"/>
      <c r="JNA122" s="179"/>
      <c r="JNB122" s="179"/>
      <c r="JNC122" s="179"/>
      <c r="JND122" s="179"/>
      <c r="JNE122" s="179"/>
      <c r="JNF122" s="179"/>
      <c r="JNG122" s="179"/>
      <c r="JNH122" s="179"/>
      <c r="JNI122" s="179"/>
      <c r="JNJ122" s="179"/>
      <c r="JNK122" s="179"/>
      <c r="JNL122" s="179"/>
      <c r="JNM122" s="179"/>
      <c r="JNN122" s="179"/>
      <c r="JNO122" s="179"/>
      <c r="JNP122" s="179"/>
      <c r="JNQ122" s="179"/>
      <c r="JNR122" s="179"/>
      <c r="JNS122" s="179"/>
      <c r="JNT122" s="179"/>
      <c r="JNU122" s="179"/>
      <c r="JNV122" s="179"/>
      <c r="JNW122" s="179"/>
      <c r="JNX122" s="179"/>
      <c r="JNY122" s="179"/>
      <c r="JNZ122" s="179"/>
      <c r="JOA122" s="179"/>
      <c r="JOB122" s="179"/>
      <c r="JOC122" s="179"/>
      <c r="JOD122" s="179"/>
      <c r="JOE122" s="179"/>
      <c r="JOF122" s="179"/>
      <c r="JOG122" s="179"/>
      <c r="JOH122" s="179"/>
      <c r="JOI122" s="179"/>
      <c r="JOJ122" s="179"/>
      <c r="JOK122" s="179"/>
      <c r="JOL122" s="179"/>
      <c r="JOM122" s="179"/>
      <c r="JON122" s="179"/>
      <c r="JOO122" s="179"/>
      <c r="JOP122" s="179"/>
      <c r="JOQ122" s="179"/>
      <c r="JOR122" s="179"/>
      <c r="JOS122" s="179"/>
      <c r="JOT122" s="179"/>
      <c r="JOU122" s="179"/>
      <c r="JOV122" s="179"/>
      <c r="JOW122" s="179"/>
      <c r="JOX122" s="179"/>
      <c r="JOY122" s="179"/>
      <c r="JOZ122" s="179"/>
      <c r="JPA122" s="179"/>
      <c r="JPB122" s="179"/>
      <c r="JPC122" s="179"/>
      <c r="JPD122" s="179"/>
      <c r="JPE122" s="179"/>
      <c r="JPF122" s="179"/>
      <c r="JPG122" s="179"/>
      <c r="JPH122" s="179"/>
      <c r="JPI122" s="179"/>
      <c r="JPJ122" s="179"/>
      <c r="JPK122" s="179"/>
      <c r="JPL122" s="179"/>
      <c r="JPM122" s="179"/>
      <c r="JPN122" s="179"/>
      <c r="JPO122" s="179"/>
      <c r="JPP122" s="179"/>
      <c r="JPQ122" s="179"/>
      <c r="JPR122" s="179"/>
      <c r="JPS122" s="179"/>
      <c r="JPT122" s="179"/>
      <c r="JPU122" s="179"/>
      <c r="JPV122" s="179"/>
      <c r="JPW122" s="179"/>
      <c r="JPX122" s="179"/>
      <c r="JPY122" s="179"/>
      <c r="JPZ122" s="179"/>
      <c r="JQA122" s="179"/>
      <c r="JQB122" s="179"/>
      <c r="JQC122" s="179"/>
      <c r="JQD122" s="179"/>
      <c r="JQE122" s="179"/>
      <c r="JQF122" s="179"/>
      <c r="JQG122" s="179"/>
      <c r="JQH122" s="179"/>
      <c r="JQI122" s="179"/>
      <c r="JQJ122" s="179"/>
      <c r="JQK122" s="179"/>
      <c r="JQL122" s="179"/>
      <c r="JQM122" s="179"/>
      <c r="JQN122" s="179"/>
      <c r="JQO122" s="179"/>
      <c r="JQP122" s="179"/>
      <c r="JQQ122" s="179"/>
      <c r="JQR122" s="179"/>
      <c r="JQS122" s="179"/>
      <c r="JQT122" s="179"/>
      <c r="JQU122" s="179"/>
      <c r="JQV122" s="179"/>
      <c r="JQW122" s="179"/>
      <c r="JQX122" s="179"/>
      <c r="JQY122" s="179"/>
      <c r="JQZ122" s="179"/>
      <c r="JRA122" s="179"/>
      <c r="JRB122" s="179"/>
      <c r="JRC122" s="179"/>
      <c r="JRD122" s="179"/>
      <c r="JRE122" s="179"/>
      <c r="JRF122" s="179"/>
      <c r="JRG122" s="179"/>
      <c r="JRH122" s="179"/>
      <c r="JRI122" s="179"/>
      <c r="JRJ122" s="179"/>
      <c r="JRK122" s="179"/>
      <c r="JRL122" s="179"/>
      <c r="JRM122" s="179"/>
      <c r="JRN122" s="179"/>
      <c r="JRO122" s="179"/>
      <c r="JRP122" s="179"/>
      <c r="JRQ122" s="179"/>
      <c r="JRR122" s="179"/>
      <c r="JRS122" s="179"/>
      <c r="JRT122" s="179"/>
      <c r="JRU122" s="179"/>
      <c r="JRV122" s="179"/>
      <c r="JRW122" s="179"/>
      <c r="JRX122" s="179"/>
      <c r="JRY122" s="179"/>
      <c r="JRZ122" s="179"/>
      <c r="JSA122" s="179"/>
      <c r="JSB122" s="179"/>
      <c r="JSC122" s="179"/>
      <c r="JSD122" s="179"/>
      <c r="JSE122" s="179"/>
      <c r="JSF122" s="179"/>
      <c r="JSG122" s="179"/>
      <c r="JSH122" s="179"/>
      <c r="JSI122" s="179"/>
      <c r="JSJ122" s="179"/>
      <c r="JSK122" s="179"/>
      <c r="JSL122" s="179"/>
      <c r="JSM122" s="179"/>
      <c r="JSN122" s="179"/>
      <c r="JSO122" s="179"/>
      <c r="JSP122" s="179"/>
      <c r="JSQ122" s="179"/>
      <c r="JSR122" s="179"/>
      <c r="JSS122" s="179"/>
      <c r="JST122" s="179"/>
      <c r="JSU122" s="179"/>
      <c r="JSV122" s="179"/>
      <c r="JSW122" s="179"/>
      <c r="JSX122" s="179"/>
      <c r="JSY122" s="179"/>
      <c r="JSZ122" s="179"/>
      <c r="JTA122" s="179"/>
      <c r="JTB122" s="179"/>
      <c r="JTC122" s="179"/>
      <c r="JTD122" s="179"/>
      <c r="JTE122" s="179"/>
      <c r="JTF122" s="179"/>
      <c r="JTG122" s="179"/>
      <c r="JTH122" s="179"/>
      <c r="JTI122" s="179"/>
      <c r="JTJ122" s="179"/>
      <c r="JTK122" s="179"/>
      <c r="JTL122" s="179"/>
      <c r="JTM122" s="179"/>
      <c r="JTN122" s="179"/>
      <c r="JTO122" s="179"/>
      <c r="JTP122" s="179"/>
      <c r="JTQ122" s="179"/>
      <c r="JTR122" s="179"/>
      <c r="JTS122" s="179"/>
      <c r="JTT122" s="179"/>
      <c r="JTU122" s="179"/>
      <c r="JTV122" s="179"/>
      <c r="JTW122" s="179"/>
      <c r="JTX122" s="179"/>
      <c r="JTY122" s="179"/>
      <c r="JTZ122" s="179"/>
      <c r="JUA122" s="179"/>
      <c r="JUB122" s="179"/>
      <c r="JUC122" s="179"/>
      <c r="JUD122" s="179"/>
      <c r="JUE122" s="179"/>
      <c r="JUF122" s="179"/>
      <c r="JUG122" s="179"/>
      <c r="JUH122" s="179"/>
      <c r="JUI122" s="179"/>
      <c r="JUJ122" s="179"/>
      <c r="JUK122" s="179"/>
      <c r="JUL122" s="179"/>
      <c r="JUM122" s="179"/>
      <c r="JUN122" s="179"/>
      <c r="JUO122" s="179"/>
      <c r="JUP122" s="179"/>
      <c r="JUQ122" s="179"/>
      <c r="JUR122" s="179"/>
      <c r="JUS122" s="179"/>
      <c r="JUT122" s="179"/>
      <c r="JUU122" s="179"/>
      <c r="JUV122" s="179"/>
      <c r="JUW122" s="179"/>
      <c r="JUX122" s="179"/>
      <c r="JUY122" s="179"/>
      <c r="JUZ122" s="179"/>
      <c r="JVA122" s="179"/>
      <c r="JVB122" s="179"/>
      <c r="JVC122" s="179"/>
      <c r="JVD122" s="179"/>
      <c r="JVE122" s="179"/>
      <c r="JVF122" s="179"/>
      <c r="JVG122" s="179"/>
      <c r="JVH122" s="179"/>
      <c r="JVI122" s="179"/>
      <c r="JVJ122" s="179"/>
      <c r="JVK122" s="179"/>
      <c r="JVL122" s="179"/>
      <c r="JVM122" s="179"/>
      <c r="JVN122" s="179"/>
      <c r="JVO122" s="179"/>
      <c r="JVP122" s="179"/>
      <c r="JVQ122" s="179"/>
      <c r="JVR122" s="179"/>
      <c r="JVS122" s="179"/>
      <c r="JVT122" s="179"/>
      <c r="JVU122" s="179"/>
      <c r="JVV122" s="179"/>
      <c r="JVW122" s="179"/>
      <c r="JVX122" s="179"/>
      <c r="JVY122" s="179"/>
      <c r="JVZ122" s="179"/>
      <c r="JWA122" s="179"/>
      <c r="JWB122" s="179"/>
      <c r="JWC122" s="179"/>
      <c r="JWD122" s="179"/>
      <c r="JWE122" s="179"/>
      <c r="JWF122" s="179"/>
      <c r="JWG122" s="179"/>
      <c r="JWH122" s="179"/>
      <c r="JWI122" s="179"/>
      <c r="JWJ122" s="179"/>
      <c r="JWK122" s="179"/>
      <c r="JWL122" s="179"/>
      <c r="JWM122" s="179"/>
      <c r="JWN122" s="179"/>
      <c r="JWO122" s="179"/>
      <c r="JWP122" s="179"/>
      <c r="JWQ122" s="179"/>
      <c r="JWR122" s="179"/>
      <c r="JWS122" s="179"/>
      <c r="JWT122" s="179"/>
      <c r="JWU122" s="179"/>
      <c r="JWV122" s="179"/>
      <c r="JWW122" s="179"/>
      <c r="JWX122" s="179"/>
      <c r="JWY122" s="179"/>
      <c r="JWZ122" s="179"/>
      <c r="JXA122" s="179"/>
      <c r="JXB122" s="179"/>
      <c r="JXC122" s="179"/>
      <c r="JXD122" s="179"/>
      <c r="JXE122" s="179"/>
      <c r="JXF122" s="179"/>
      <c r="JXG122" s="179"/>
      <c r="JXH122" s="179"/>
      <c r="JXI122" s="179"/>
      <c r="JXJ122" s="179"/>
      <c r="JXK122" s="179"/>
      <c r="JXL122" s="179"/>
      <c r="JXM122" s="179"/>
      <c r="JXN122" s="179"/>
      <c r="JXO122" s="179"/>
      <c r="JXP122" s="179"/>
      <c r="JXQ122" s="179"/>
      <c r="JXR122" s="179"/>
      <c r="JXS122" s="179"/>
      <c r="JXT122" s="179"/>
      <c r="JXU122" s="179"/>
      <c r="JXV122" s="179"/>
      <c r="JXW122" s="179"/>
      <c r="JXX122" s="179"/>
      <c r="JXY122" s="179"/>
      <c r="JXZ122" s="179"/>
      <c r="JYA122" s="179"/>
      <c r="JYB122" s="179"/>
      <c r="JYC122" s="179"/>
      <c r="JYD122" s="179"/>
      <c r="JYE122" s="179"/>
      <c r="JYF122" s="179"/>
      <c r="JYG122" s="179"/>
      <c r="JYH122" s="179"/>
      <c r="JYI122" s="179"/>
      <c r="JYJ122" s="179"/>
      <c r="JYK122" s="179"/>
      <c r="JYL122" s="179"/>
      <c r="JYM122" s="179"/>
      <c r="JYN122" s="179"/>
      <c r="JYO122" s="179"/>
      <c r="JYP122" s="179"/>
      <c r="JYQ122" s="179"/>
      <c r="JYR122" s="179"/>
      <c r="JYS122" s="179"/>
      <c r="JYT122" s="179"/>
      <c r="JYU122" s="179"/>
      <c r="JYV122" s="179"/>
      <c r="JYW122" s="179"/>
      <c r="JYX122" s="179"/>
      <c r="JYY122" s="179"/>
      <c r="JYZ122" s="179"/>
      <c r="JZA122" s="179"/>
      <c r="JZB122" s="179"/>
      <c r="JZC122" s="179"/>
      <c r="JZD122" s="179"/>
      <c r="JZE122" s="179"/>
      <c r="JZF122" s="179"/>
      <c r="JZG122" s="179"/>
      <c r="JZH122" s="179"/>
      <c r="JZI122" s="179"/>
      <c r="JZJ122" s="179"/>
      <c r="JZK122" s="179"/>
      <c r="JZL122" s="179"/>
      <c r="JZM122" s="179"/>
      <c r="JZN122" s="179"/>
      <c r="JZO122" s="179"/>
      <c r="JZP122" s="179"/>
      <c r="JZQ122" s="179"/>
      <c r="JZR122" s="179"/>
      <c r="JZS122" s="179"/>
      <c r="JZT122" s="179"/>
      <c r="JZU122" s="179"/>
      <c r="JZV122" s="179"/>
      <c r="JZW122" s="179"/>
      <c r="JZX122" s="179"/>
      <c r="JZY122" s="179"/>
      <c r="JZZ122" s="179"/>
      <c r="KAA122" s="179"/>
      <c r="KAB122" s="179"/>
      <c r="KAC122" s="179"/>
      <c r="KAD122" s="179"/>
      <c r="KAE122" s="179"/>
      <c r="KAF122" s="179"/>
      <c r="KAG122" s="179"/>
      <c r="KAH122" s="179"/>
      <c r="KAI122" s="179"/>
      <c r="KAJ122" s="179"/>
      <c r="KAK122" s="179"/>
      <c r="KAL122" s="179"/>
      <c r="KAM122" s="179"/>
      <c r="KAN122" s="179"/>
      <c r="KAO122" s="179"/>
      <c r="KAP122" s="179"/>
      <c r="KAQ122" s="179"/>
      <c r="KAR122" s="179"/>
      <c r="KAS122" s="179"/>
      <c r="KAT122" s="179"/>
      <c r="KAU122" s="179"/>
      <c r="KAV122" s="179"/>
      <c r="KAW122" s="179"/>
      <c r="KAX122" s="179"/>
      <c r="KAY122" s="179"/>
      <c r="KAZ122" s="179"/>
      <c r="KBA122" s="179"/>
      <c r="KBB122" s="179"/>
      <c r="KBC122" s="179"/>
      <c r="KBD122" s="179"/>
      <c r="KBE122" s="179"/>
      <c r="KBF122" s="179"/>
      <c r="KBG122" s="179"/>
      <c r="KBH122" s="179"/>
      <c r="KBI122" s="179"/>
      <c r="KBJ122" s="179"/>
      <c r="KBK122" s="179"/>
      <c r="KBL122" s="179"/>
      <c r="KBM122" s="179"/>
      <c r="KBN122" s="179"/>
      <c r="KBO122" s="179"/>
      <c r="KBP122" s="179"/>
      <c r="KBQ122" s="179"/>
      <c r="KBR122" s="179"/>
      <c r="KBS122" s="179"/>
      <c r="KBT122" s="179"/>
      <c r="KBU122" s="179"/>
      <c r="KBV122" s="179"/>
      <c r="KBW122" s="179"/>
      <c r="KBX122" s="179"/>
      <c r="KBY122" s="179"/>
      <c r="KBZ122" s="179"/>
      <c r="KCA122" s="179"/>
      <c r="KCB122" s="179"/>
      <c r="KCC122" s="179"/>
      <c r="KCD122" s="179"/>
      <c r="KCE122" s="179"/>
      <c r="KCF122" s="179"/>
      <c r="KCG122" s="179"/>
      <c r="KCH122" s="179"/>
      <c r="KCI122" s="179"/>
      <c r="KCJ122" s="179"/>
      <c r="KCK122" s="179"/>
      <c r="KCL122" s="179"/>
      <c r="KCM122" s="179"/>
      <c r="KCN122" s="179"/>
      <c r="KCO122" s="179"/>
      <c r="KCP122" s="179"/>
      <c r="KCQ122" s="179"/>
      <c r="KCR122" s="179"/>
      <c r="KCS122" s="179"/>
      <c r="KCT122" s="179"/>
      <c r="KCU122" s="179"/>
      <c r="KCV122" s="179"/>
      <c r="KCW122" s="179"/>
      <c r="KCX122" s="179"/>
      <c r="KCY122" s="179"/>
      <c r="KCZ122" s="179"/>
      <c r="KDA122" s="179"/>
      <c r="KDB122" s="179"/>
      <c r="KDC122" s="179"/>
      <c r="KDD122" s="179"/>
      <c r="KDE122" s="179"/>
      <c r="KDF122" s="179"/>
      <c r="KDG122" s="179"/>
      <c r="KDH122" s="179"/>
      <c r="KDI122" s="179"/>
      <c r="KDJ122" s="179"/>
      <c r="KDK122" s="179"/>
      <c r="KDL122" s="179"/>
      <c r="KDM122" s="179"/>
      <c r="KDN122" s="179"/>
      <c r="KDO122" s="179"/>
      <c r="KDP122" s="179"/>
      <c r="KDQ122" s="179"/>
      <c r="KDR122" s="179"/>
      <c r="KDS122" s="179"/>
      <c r="KDT122" s="179"/>
      <c r="KDU122" s="179"/>
      <c r="KDV122" s="179"/>
      <c r="KDW122" s="179"/>
      <c r="KDX122" s="179"/>
      <c r="KDY122" s="179"/>
      <c r="KDZ122" s="179"/>
      <c r="KEA122" s="179"/>
      <c r="KEB122" s="179"/>
      <c r="KEC122" s="179"/>
      <c r="KED122" s="179"/>
      <c r="KEE122" s="179"/>
      <c r="KEF122" s="179"/>
      <c r="KEG122" s="179"/>
      <c r="KEH122" s="179"/>
      <c r="KEI122" s="179"/>
      <c r="KEJ122" s="179"/>
      <c r="KEK122" s="179"/>
      <c r="KEL122" s="179"/>
      <c r="KEM122" s="179"/>
      <c r="KEN122" s="179"/>
      <c r="KEO122" s="179"/>
      <c r="KEP122" s="179"/>
      <c r="KEQ122" s="179"/>
      <c r="KER122" s="179"/>
      <c r="KES122" s="179"/>
      <c r="KET122" s="179"/>
      <c r="KEU122" s="179"/>
      <c r="KEV122" s="179"/>
      <c r="KEW122" s="179"/>
      <c r="KEX122" s="179"/>
      <c r="KEY122" s="179"/>
      <c r="KEZ122" s="179"/>
      <c r="KFA122" s="179"/>
      <c r="KFB122" s="179"/>
      <c r="KFC122" s="179"/>
      <c r="KFD122" s="179"/>
      <c r="KFE122" s="179"/>
      <c r="KFF122" s="179"/>
      <c r="KFG122" s="179"/>
      <c r="KFH122" s="179"/>
      <c r="KFI122" s="179"/>
      <c r="KFJ122" s="179"/>
      <c r="KFK122" s="179"/>
      <c r="KFL122" s="179"/>
      <c r="KFM122" s="179"/>
      <c r="KFN122" s="179"/>
      <c r="KFO122" s="179"/>
      <c r="KFP122" s="179"/>
      <c r="KFQ122" s="179"/>
      <c r="KFR122" s="179"/>
      <c r="KFS122" s="179"/>
      <c r="KFT122" s="179"/>
      <c r="KFU122" s="179"/>
      <c r="KFV122" s="179"/>
      <c r="KFW122" s="179"/>
      <c r="KFX122" s="179"/>
      <c r="KFY122" s="179"/>
      <c r="KFZ122" s="179"/>
      <c r="KGA122" s="179"/>
      <c r="KGB122" s="179"/>
      <c r="KGC122" s="179"/>
      <c r="KGD122" s="179"/>
      <c r="KGE122" s="179"/>
      <c r="KGF122" s="179"/>
      <c r="KGG122" s="179"/>
      <c r="KGH122" s="179"/>
      <c r="KGI122" s="179"/>
      <c r="KGJ122" s="179"/>
      <c r="KGK122" s="179"/>
      <c r="KGL122" s="179"/>
      <c r="KGM122" s="179"/>
      <c r="KGN122" s="179"/>
      <c r="KGO122" s="179"/>
      <c r="KGP122" s="179"/>
      <c r="KGQ122" s="179"/>
      <c r="KGR122" s="179"/>
      <c r="KGS122" s="179"/>
      <c r="KGT122" s="179"/>
      <c r="KGU122" s="179"/>
      <c r="KGV122" s="179"/>
      <c r="KGW122" s="179"/>
      <c r="KGX122" s="179"/>
      <c r="KGY122" s="179"/>
      <c r="KGZ122" s="179"/>
      <c r="KHA122" s="179"/>
      <c r="KHB122" s="179"/>
      <c r="KHC122" s="179"/>
      <c r="KHD122" s="179"/>
      <c r="KHE122" s="179"/>
      <c r="KHF122" s="179"/>
      <c r="KHG122" s="179"/>
      <c r="KHH122" s="179"/>
      <c r="KHI122" s="179"/>
      <c r="KHJ122" s="179"/>
      <c r="KHK122" s="179"/>
      <c r="KHL122" s="179"/>
      <c r="KHM122" s="179"/>
      <c r="KHN122" s="179"/>
      <c r="KHO122" s="179"/>
      <c r="KHP122" s="179"/>
      <c r="KHQ122" s="179"/>
      <c r="KHR122" s="179"/>
      <c r="KHS122" s="179"/>
      <c r="KHT122" s="179"/>
      <c r="KHU122" s="179"/>
      <c r="KHV122" s="179"/>
      <c r="KHW122" s="179"/>
      <c r="KHX122" s="179"/>
      <c r="KHY122" s="179"/>
      <c r="KHZ122" s="179"/>
      <c r="KIA122" s="179"/>
      <c r="KIB122" s="179"/>
      <c r="KIC122" s="179"/>
      <c r="KID122" s="179"/>
      <c r="KIE122" s="179"/>
      <c r="KIF122" s="179"/>
      <c r="KIG122" s="179"/>
      <c r="KIH122" s="179"/>
      <c r="KII122" s="179"/>
      <c r="KIJ122" s="179"/>
      <c r="KIK122" s="179"/>
      <c r="KIL122" s="179"/>
      <c r="KIM122" s="179"/>
      <c r="KIN122" s="179"/>
      <c r="KIO122" s="179"/>
      <c r="KIP122" s="179"/>
      <c r="KIQ122" s="179"/>
      <c r="KIR122" s="179"/>
      <c r="KIS122" s="179"/>
      <c r="KIT122" s="179"/>
      <c r="KIU122" s="179"/>
      <c r="KIV122" s="179"/>
      <c r="KIW122" s="179"/>
      <c r="KIX122" s="179"/>
      <c r="KIY122" s="179"/>
      <c r="KIZ122" s="179"/>
      <c r="KJA122" s="179"/>
      <c r="KJB122" s="179"/>
      <c r="KJC122" s="179"/>
      <c r="KJD122" s="179"/>
      <c r="KJE122" s="179"/>
      <c r="KJF122" s="179"/>
      <c r="KJG122" s="179"/>
      <c r="KJH122" s="179"/>
      <c r="KJI122" s="179"/>
      <c r="KJJ122" s="179"/>
      <c r="KJK122" s="179"/>
      <c r="KJL122" s="179"/>
      <c r="KJM122" s="179"/>
      <c r="KJN122" s="179"/>
      <c r="KJO122" s="179"/>
      <c r="KJP122" s="179"/>
      <c r="KJQ122" s="179"/>
      <c r="KJR122" s="179"/>
      <c r="KJS122" s="179"/>
      <c r="KJT122" s="179"/>
      <c r="KJU122" s="179"/>
      <c r="KJV122" s="179"/>
      <c r="KJW122" s="179"/>
      <c r="KJX122" s="179"/>
      <c r="KJY122" s="179"/>
      <c r="KJZ122" s="179"/>
      <c r="KKA122" s="179"/>
      <c r="KKB122" s="179"/>
      <c r="KKC122" s="179"/>
      <c r="KKD122" s="179"/>
      <c r="KKE122" s="179"/>
      <c r="KKF122" s="179"/>
      <c r="KKG122" s="179"/>
      <c r="KKH122" s="179"/>
      <c r="KKI122" s="179"/>
      <c r="KKJ122" s="179"/>
      <c r="KKK122" s="179"/>
      <c r="KKL122" s="179"/>
      <c r="KKM122" s="179"/>
      <c r="KKN122" s="179"/>
      <c r="KKO122" s="179"/>
      <c r="KKP122" s="179"/>
      <c r="KKQ122" s="179"/>
      <c r="KKR122" s="179"/>
      <c r="KKS122" s="179"/>
      <c r="KKT122" s="179"/>
      <c r="KKU122" s="179"/>
      <c r="KKV122" s="179"/>
      <c r="KKW122" s="179"/>
      <c r="KKX122" s="179"/>
      <c r="KKY122" s="179"/>
      <c r="KKZ122" s="179"/>
      <c r="KLA122" s="179"/>
      <c r="KLB122" s="179"/>
      <c r="KLC122" s="179"/>
      <c r="KLD122" s="179"/>
      <c r="KLE122" s="179"/>
      <c r="KLF122" s="179"/>
      <c r="KLG122" s="179"/>
      <c r="KLH122" s="179"/>
      <c r="KLI122" s="179"/>
      <c r="KLJ122" s="179"/>
      <c r="KLK122" s="179"/>
      <c r="KLL122" s="179"/>
      <c r="KLM122" s="179"/>
      <c r="KLN122" s="179"/>
      <c r="KLO122" s="179"/>
      <c r="KLP122" s="179"/>
      <c r="KLQ122" s="179"/>
      <c r="KLR122" s="179"/>
      <c r="KLS122" s="179"/>
      <c r="KLT122" s="179"/>
      <c r="KLU122" s="179"/>
      <c r="KLV122" s="179"/>
      <c r="KLW122" s="179"/>
      <c r="KLX122" s="179"/>
      <c r="KLY122" s="179"/>
      <c r="KLZ122" s="179"/>
      <c r="KMA122" s="179"/>
      <c r="KMB122" s="179"/>
      <c r="KMC122" s="179"/>
      <c r="KMD122" s="179"/>
      <c r="KME122" s="179"/>
      <c r="KMF122" s="179"/>
      <c r="KMG122" s="179"/>
      <c r="KMH122" s="179"/>
      <c r="KMI122" s="179"/>
      <c r="KMJ122" s="179"/>
      <c r="KMK122" s="179"/>
      <c r="KML122" s="179"/>
      <c r="KMM122" s="179"/>
      <c r="KMN122" s="179"/>
      <c r="KMO122" s="179"/>
      <c r="KMP122" s="179"/>
      <c r="KMQ122" s="179"/>
      <c r="KMR122" s="179"/>
      <c r="KMS122" s="179"/>
      <c r="KMT122" s="179"/>
      <c r="KMU122" s="179"/>
      <c r="KMV122" s="179"/>
      <c r="KMW122" s="179"/>
      <c r="KMX122" s="179"/>
      <c r="KMY122" s="179"/>
      <c r="KMZ122" s="179"/>
      <c r="KNA122" s="179"/>
      <c r="KNB122" s="179"/>
      <c r="KNC122" s="179"/>
      <c r="KND122" s="179"/>
      <c r="KNE122" s="179"/>
      <c r="KNF122" s="179"/>
      <c r="KNG122" s="179"/>
      <c r="KNH122" s="179"/>
      <c r="KNI122" s="179"/>
      <c r="KNJ122" s="179"/>
      <c r="KNK122" s="179"/>
      <c r="KNL122" s="179"/>
      <c r="KNM122" s="179"/>
      <c r="KNN122" s="179"/>
      <c r="KNO122" s="179"/>
      <c r="KNP122" s="179"/>
      <c r="KNQ122" s="179"/>
      <c r="KNR122" s="179"/>
      <c r="KNS122" s="179"/>
      <c r="KNT122" s="179"/>
      <c r="KNU122" s="179"/>
      <c r="KNV122" s="179"/>
      <c r="KNW122" s="179"/>
      <c r="KNX122" s="179"/>
      <c r="KNY122" s="179"/>
      <c r="KNZ122" s="179"/>
      <c r="KOA122" s="179"/>
      <c r="KOB122" s="179"/>
      <c r="KOC122" s="179"/>
      <c r="KOD122" s="179"/>
      <c r="KOE122" s="179"/>
      <c r="KOF122" s="179"/>
      <c r="KOG122" s="179"/>
      <c r="KOH122" s="179"/>
      <c r="KOI122" s="179"/>
      <c r="KOJ122" s="179"/>
      <c r="KOK122" s="179"/>
      <c r="KOL122" s="179"/>
      <c r="KOM122" s="179"/>
      <c r="KON122" s="179"/>
      <c r="KOO122" s="179"/>
      <c r="KOP122" s="179"/>
      <c r="KOQ122" s="179"/>
      <c r="KOR122" s="179"/>
      <c r="KOS122" s="179"/>
      <c r="KOT122" s="179"/>
      <c r="KOU122" s="179"/>
      <c r="KOV122" s="179"/>
      <c r="KOW122" s="179"/>
      <c r="KOX122" s="179"/>
      <c r="KOY122" s="179"/>
      <c r="KOZ122" s="179"/>
      <c r="KPA122" s="179"/>
      <c r="KPB122" s="179"/>
      <c r="KPC122" s="179"/>
      <c r="KPD122" s="179"/>
      <c r="KPE122" s="179"/>
      <c r="KPF122" s="179"/>
      <c r="KPG122" s="179"/>
      <c r="KPH122" s="179"/>
      <c r="KPI122" s="179"/>
      <c r="KPJ122" s="179"/>
      <c r="KPK122" s="179"/>
      <c r="KPL122" s="179"/>
      <c r="KPM122" s="179"/>
      <c r="KPN122" s="179"/>
      <c r="KPO122" s="179"/>
      <c r="KPP122" s="179"/>
      <c r="KPQ122" s="179"/>
      <c r="KPR122" s="179"/>
      <c r="KPS122" s="179"/>
      <c r="KPT122" s="179"/>
      <c r="KPU122" s="179"/>
      <c r="KPV122" s="179"/>
      <c r="KPW122" s="179"/>
      <c r="KPX122" s="179"/>
      <c r="KPY122" s="179"/>
      <c r="KPZ122" s="179"/>
      <c r="KQA122" s="179"/>
      <c r="KQB122" s="179"/>
      <c r="KQC122" s="179"/>
      <c r="KQD122" s="179"/>
      <c r="KQE122" s="179"/>
      <c r="KQF122" s="179"/>
      <c r="KQG122" s="179"/>
      <c r="KQH122" s="179"/>
      <c r="KQI122" s="179"/>
      <c r="KQJ122" s="179"/>
      <c r="KQK122" s="179"/>
      <c r="KQL122" s="179"/>
      <c r="KQM122" s="179"/>
      <c r="KQN122" s="179"/>
      <c r="KQO122" s="179"/>
      <c r="KQP122" s="179"/>
      <c r="KQQ122" s="179"/>
      <c r="KQR122" s="179"/>
      <c r="KQS122" s="179"/>
      <c r="KQT122" s="179"/>
      <c r="KQU122" s="179"/>
      <c r="KQV122" s="179"/>
      <c r="KQW122" s="179"/>
      <c r="KQX122" s="179"/>
      <c r="KQY122" s="179"/>
      <c r="KQZ122" s="179"/>
      <c r="KRA122" s="179"/>
      <c r="KRB122" s="179"/>
      <c r="KRC122" s="179"/>
      <c r="KRD122" s="179"/>
      <c r="KRE122" s="179"/>
      <c r="KRF122" s="179"/>
      <c r="KRG122" s="179"/>
      <c r="KRH122" s="179"/>
      <c r="KRI122" s="179"/>
      <c r="KRJ122" s="179"/>
      <c r="KRK122" s="179"/>
      <c r="KRL122" s="179"/>
      <c r="KRM122" s="179"/>
      <c r="KRN122" s="179"/>
      <c r="KRO122" s="179"/>
      <c r="KRP122" s="179"/>
      <c r="KRQ122" s="179"/>
      <c r="KRR122" s="179"/>
      <c r="KRS122" s="179"/>
      <c r="KRT122" s="179"/>
      <c r="KRU122" s="179"/>
      <c r="KRV122" s="179"/>
      <c r="KRW122" s="179"/>
      <c r="KRX122" s="179"/>
      <c r="KRY122" s="179"/>
      <c r="KRZ122" s="179"/>
      <c r="KSA122" s="179"/>
      <c r="KSB122" s="179"/>
      <c r="KSC122" s="179"/>
      <c r="KSD122" s="179"/>
      <c r="KSE122" s="179"/>
      <c r="KSF122" s="179"/>
      <c r="KSG122" s="179"/>
      <c r="KSH122" s="179"/>
      <c r="KSI122" s="179"/>
      <c r="KSJ122" s="179"/>
      <c r="KSK122" s="179"/>
      <c r="KSL122" s="179"/>
      <c r="KSM122" s="179"/>
      <c r="KSN122" s="179"/>
      <c r="KSO122" s="179"/>
      <c r="KSP122" s="179"/>
      <c r="KSQ122" s="179"/>
      <c r="KSR122" s="179"/>
      <c r="KSS122" s="179"/>
      <c r="KST122" s="179"/>
      <c r="KSU122" s="179"/>
      <c r="KSV122" s="179"/>
      <c r="KSW122" s="179"/>
      <c r="KSX122" s="179"/>
      <c r="KSY122" s="179"/>
      <c r="KSZ122" s="179"/>
      <c r="KTA122" s="179"/>
      <c r="KTB122" s="179"/>
      <c r="KTC122" s="179"/>
      <c r="KTD122" s="179"/>
      <c r="KTE122" s="179"/>
      <c r="KTF122" s="179"/>
      <c r="KTG122" s="179"/>
      <c r="KTH122" s="179"/>
      <c r="KTI122" s="179"/>
      <c r="KTJ122" s="179"/>
      <c r="KTK122" s="179"/>
      <c r="KTL122" s="179"/>
      <c r="KTM122" s="179"/>
      <c r="KTN122" s="179"/>
      <c r="KTO122" s="179"/>
      <c r="KTP122" s="179"/>
      <c r="KTQ122" s="179"/>
      <c r="KTR122" s="179"/>
      <c r="KTS122" s="179"/>
      <c r="KTT122" s="179"/>
      <c r="KTU122" s="179"/>
      <c r="KTV122" s="179"/>
      <c r="KTW122" s="179"/>
      <c r="KTX122" s="179"/>
      <c r="KTY122" s="179"/>
      <c r="KTZ122" s="179"/>
      <c r="KUA122" s="179"/>
      <c r="KUB122" s="179"/>
      <c r="KUC122" s="179"/>
      <c r="KUD122" s="179"/>
      <c r="KUE122" s="179"/>
      <c r="KUF122" s="179"/>
      <c r="KUG122" s="179"/>
      <c r="KUH122" s="179"/>
      <c r="KUI122" s="179"/>
      <c r="KUJ122" s="179"/>
      <c r="KUK122" s="179"/>
      <c r="KUL122" s="179"/>
      <c r="KUM122" s="179"/>
      <c r="KUN122" s="179"/>
      <c r="KUO122" s="179"/>
      <c r="KUP122" s="179"/>
      <c r="KUQ122" s="179"/>
      <c r="KUR122" s="179"/>
      <c r="KUS122" s="179"/>
      <c r="KUT122" s="179"/>
      <c r="KUU122" s="179"/>
      <c r="KUV122" s="179"/>
      <c r="KUW122" s="179"/>
      <c r="KUX122" s="179"/>
      <c r="KUY122" s="179"/>
      <c r="KUZ122" s="179"/>
      <c r="KVA122" s="179"/>
      <c r="KVB122" s="179"/>
      <c r="KVC122" s="179"/>
      <c r="KVD122" s="179"/>
      <c r="KVE122" s="179"/>
      <c r="KVF122" s="179"/>
      <c r="KVG122" s="179"/>
      <c r="KVH122" s="179"/>
      <c r="KVI122" s="179"/>
      <c r="KVJ122" s="179"/>
      <c r="KVK122" s="179"/>
      <c r="KVL122" s="179"/>
      <c r="KVM122" s="179"/>
      <c r="KVN122" s="179"/>
      <c r="KVO122" s="179"/>
      <c r="KVP122" s="179"/>
      <c r="KVQ122" s="179"/>
      <c r="KVR122" s="179"/>
      <c r="KVS122" s="179"/>
      <c r="KVT122" s="179"/>
      <c r="KVU122" s="179"/>
      <c r="KVV122" s="179"/>
      <c r="KVW122" s="179"/>
      <c r="KVX122" s="179"/>
      <c r="KVY122" s="179"/>
      <c r="KVZ122" s="179"/>
      <c r="KWA122" s="179"/>
      <c r="KWB122" s="179"/>
      <c r="KWC122" s="179"/>
      <c r="KWD122" s="179"/>
      <c r="KWE122" s="179"/>
      <c r="KWF122" s="179"/>
      <c r="KWG122" s="179"/>
      <c r="KWH122" s="179"/>
      <c r="KWI122" s="179"/>
      <c r="KWJ122" s="179"/>
      <c r="KWK122" s="179"/>
      <c r="KWL122" s="179"/>
      <c r="KWM122" s="179"/>
      <c r="KWN122" s="179"/>
      <c r="KWO122" s="179"/>
      <c r="KWP122" s="179"/>
      <c r="KWQ122" s="179"/>
      <c r="KWR122" s="179"/>
      <c r="KWS122" s="179"/>
      <c r="KWT122" s="179"/>
      <c r="KWU122" s="179"/>
      <c r="KWV122" s="179"/>
      <c r="KWW122" s="179"/>
      <c r="KWX122" s="179"/>
      <c r="KWY122" s="179"/>
      <c r="KWZ122" s="179"/>
      <c r="KXA122" s="179"/>
      <c r="KXB122" s="179"/>
      <c r="KXC122" s="179"/>
      <c r="KXD122" s="179"/>
      <c r="KXE122" s="179"/>
      <c r="KXF122" s="179"/>
      <c r="KXG122" s="179"/>
      <c r="KXH122" s="179"/>
      <c r="KXI122" s="179"/>
      <c r="KXJ122" s="179"/>
      <c r="KXK122" s="179"/>
      <c r="KXL122" s="179"/>
      <c r="KXM122" s="179"/>
      <c r="KXN122" s="179"/>
      <c r="KXO122" s="179"/>
      <c r="KXP122" s="179"/>
      <c r="KXQ122" s="179"/>
      <c r="KXR122" s="179"/>
      <c r="KXS122" s="179"/>
      <c r="KXT122" s="179"/>
      <c r="KXU122" s="179"/>
      <c r="KXV122" s="179"/>
      <c r="KXW122" s="179"/>
      <c r="KXX122" s="179"/>
      <c r="KXY122" s="179"/>
      <c r="KXZ122" s="179"/>
      <c r="KYA122" s="179"/>
      <c r="KYB122" s="179"/>
      <c r="KYC122" s="179"/>
      <c r="KYD122" s="179"/>
      <c r="KYE122" s="179"/>
      <c r="KYF122" s="179"/>
      <c r="KYG122" s="179"/>
      <c r="KYH122" s="179"/>
      <c r="KYI122" s="179"/>
      <c r="KYJ122" s="179"/>
      <c r="KYK122" s="179"/>
      <c r="KYL122" s="179"/>
      <c r="KYM122" s="179"/>
      <c r="KYN122" s="179"/>
      <c r="KYO122" s="179"/>
      <c r="KYP122" s="179"/>
      <c r="KYQ122" s="179"/>
      <c r="KYR122" s="179"/>
      <c r="KYS122" s="179"/>
      <c r="KYT122" s="179"/>
      <c r="KYU122" s="179"/>
      <c r="KYV122" s="179"/>
      <c r="KYW122" s="179"/>
      <c r="KYX122" s="179"/>
      <c r="KYY122" s="179"/>
      <c r="KYZ122" s="179"/>
      <c r="KZA122" s="179"/>
      <c r="KZB122" s="179"/>
      <c r="KZC122" s="179"/>
      <c r="KZD122" s="179"/>
      <c r="KZE122" s="179"/>
      <c r="KZF122" s="179"/>
      <c r="KZG122" s="179"/>
      <c r="KZH122" s="179"/>
      <c r="KZI122" s="179"/>
      <c r="KZJ122" s="179"/>
      <c r="KZK122" s="179"/>
      <c r="KZL122" s="179"/>
      <c r="KZM122" s="179"/>
      <c r="KZN122" s="179"/>
      <c r="KZO122" s="179"/>
      <c r="KZP122" s="179"/>
      <c r="KZQ122" s="179"/>
      <c r="KZR122" s="179"/>
      <c r="KZS122" s="179"/>
      <c r="KZT122" s="179"/>
      <c r="KZU122" s="179"/>
      <c r="KZV122" s="179"/>
      <c r="KZW122" s="179"/>
      <c r="KZX122" s="179"/>
      <c r="KZY122" s="179"/>
      <c r="KZZ122" s="179"/>
      <c r="LAA122" s="179"/>
      <c r="LAB122" s="179"/>
      <c r="LAC122" s="179"/>
      <c r="LAD122" s="179"/>
      <c r="LAE122" s="179"/>
      <c r="LAF122" s="179"/>
      <c r="LAG122" s="179"/>
      <c r="LAH122" s="179"/>
      <c r="LAI122" s="179"/>
      <c r="LAJ122" s="179"/>
      <c r="LAK122" s="179"/>
      <c r="LAL122" s="179"/>
      <c r="LAM122" s="179"/>
      <c r="LAN122" s="179"/>
      <c r="LAO122" s="179"/>
      <c r="LAP122" s="179"/>
      <c r="LAQ122" s="179"/>
      <c r="LAR122" s="179"/>
      <c r="LAS122" s="179"/>
      <c r="LAT122" s="179"/>
      <c r="LAU122" s="179"/>
      <c r="LAV122" s="179"/>
      <c r="LAW122" s="179"/>
      <c r="LAX122" s="179"/>
      <c r="LAY122" s="179"/>
      <c r="LAZ122" s="179"/>
      <c r="LBA122" s="179"/>
      <c r="LBB122" s="179"/>
      <c r="LBC122" s="179"/>
      <c r="LBD122" s="179"/>
      <c r="LBE122" s="179"/>
      <c r="LBF122" s="179"/>
      <c r="LBG122" s="179"/>
      <c r="LBH122" s="179"/>
      <c r="LBI122" s="179"/>
      <c r="LBJ122" s="179"/>
      <c r="LBK122" s="179"/>
      <c r="LBL122" s="179"/>
      <c r="LBM122" s="179"/>
      <c r="LBN122" s="179"/>
      <c r="LBO122" s="179"/>
      <c r="LBP122" s="179"/>
      <c r="LBQ122" s="179"/>
      <c r="LBR122" s="179"/>
      <c r="LBS122" s="179"/>
      <c r="LBT122" s="179"/>
      <c r="LBU122" s="179"/>
      <c r="LBV122" s="179"/>
      <c r="LBW122" s="179"/>
      <c r="LBX122" s="179"/>
      <c r="LBY122" s="179"/>
      <c r="LBZ122" s="179"/>
      <c r="LCA122" s="179"/>
      <c r="LCB122" s="179"/>
      <c r="LCC122" s="179"/>
      <c r="LCD122" s="179"/>
      <c r="LCE122" s="179"/>
      <c r="LCF122" s="179"/>
      <c r="LCG122" s="179"/>
      <c r="LCH122" s="179"/>
      <c r="LCI122" s="179"/>
      <c r="LCJ122" s="179"/>
      <c r="LCK122" s="179"/>
      <c r="LCL122" s="179"/>
      <c r="LCM122" s="179"/>
      <c r="LCN122" s="179"/>
      <c r="LCO122" s="179"/>
      <c r="LCP122" s="179"/>
      <c r="LCQ122" s="179"/>
      <c r="LCR122" s="179"/>
      <c r="LCS122" s="179"/>
      <c r="LCT122" s="179"/>
      <c r="LCU122" s="179"/>
      <c r="LCV122" s="179"/>
      <c r="LCW122" s="179"/>
      <c r="LCX122" s="179"/>
      <c r="LCY122" s="179"/>
      <c r="LCZ122" s="179"/>
      <c r="LDA122" s="179"/>
      <c r="LDB122" s="179"/>
      <c r="LDC122" s="179"/>
      <c r="LDD122" s="179"/>
      <c r="LDE122" s="179"/>
      <c r="LDF122" s="179"/>
      <c r="LDG122" s="179"/>
      <c r="LDH122" s="179"/>
      <c r="LDI122" s="179"/>
      <c r="LDJ122" s="179"/>
      <c r="LDK122" s="179"/>
      <c r="LDL122" s="179"/>
      <c r="LDM122" s="179"/>
      <c r="LDN122" s="179"/>
      <c r="LDO122" s="179"/>
      <c r="LDP122" s="179"/>
      <c r="LDQ122" s="179"/>
      <c r="LDR122" s="179"/>
      <c r="LDS122" s="179"/>
      <c r="LDT122" s="179"/>
      <c r="LDU122" s="179"/>
      <c r="LDV122" s="179"/>
      <c r="LDW122" s="179"/>
      <c r="LDX122" s="179"/>
      <c r="LDY122" s="179"/>
      <c r="LDZ122" s="179"/>
      <c r="LEA122" s="179"/>
      <c r="LEB122" s="179"/>
      <c r="LEC122" s="179"/>
      <c r="LED122" s="179"/>
      <c r="LEE122" s="179"/>
      <c r="LEF122" s="179"/>
      <c r="LEG122" s="179"/>
      <c r="LEH122" s="179"/>
      <c r="LEI122" s="179"/>
      <c r="LEJ122" s="179"/>
      <c r="LEK122" s="179"/>
      <c r="LEL122" s="179"/>
      <c r="LEM122" s="179"/>
      <c r="LEN122" s="179"/>
      <c r="LEO122" s="179"/>
      <c r="LEP122" s="179"/>
      <c r="LEQ122" s="179"/>
      <c r="LER122" s="179"/>
      <c r="LES122" s="179"/>
      <c r="LET122" s="179"/>
      <c r="LEU122" s="179"/>
      <c r="LEV122" s="179"/>
      <c r="LEW122" s="179"/>
      <c r="LEX122" s="179"/>
      <c r="LEY122" s="179"/>
      <c r="LEZ122" s="179"/>
      <c r="LFA122" s="179"/>
      <c r="LFB122" s="179"/>
      <c r="LFC122" s="179"/>
      <c r="LFD122" s="179"/>
      <c r="LFE122" s="179"/>
      <c r="LFF122" s="179"/>
      <c r="LFG122" s="179"/>
      <c r="LFH122" s="179"/>
      <c r="LFI122" s="179"/>
      <c r="LFJ122" s="179"/>
      <c r="LFK122" s="179"/>
      <c r="LFL122" s="179"/>
      <c r="LFM122" s="179"/>
      <c r="LFN122" s="179"/>
      <c r="LFO122" s="179"/>
      <c r="LFP122" s="179"/>
      <c r="LFQ122" s="179"/>
      <c r="LFR122" s="179"/>
      <c r="LFS122" s="179"/>
      <c r="LFT122" s="179"/>
      <c r="LFU122" s="179"/>
      <c r="LFV122" s="179"/>
      <c r="LFW122" s="179"/>
      <c r="LFX122" s="179"/>
      <c r="LFY122" s="179"/>
      <c r="LFZ122" s="179"/>
      <c r="LGA122" s="179"/>
      <c r="LGB122" s="179"/>
      <c r="LGC122" s="179"/>
      <c r="LGD122" s="179"/>
      <c r="LGE122" s="179"/>
      <c r="LGF122" s="179"/>
      <c r="LGG122" s="179"/>
      <c r="LGH122" s="179"/>
      <c r="LGI122" s="179"/>
      <c r="LGJ122" s="179"/>
      <c r="LGK122" s="179"/>
      <c r="LGL122" s="179"/>
      <c r="LGM122" s="179"/>
      <c r="LGN122" s="179"/>
      <c r="LGO122" s="179"/>
      <c r="LGP122" s="179"/>
      <c r="LGQ122" s="179"/>
      <c r="LGR122" s="179"/>
      <c r="LGS122" s="179"/>
      <c r="LGT122" s="179"/>
      <c r="LGU122" s="179"/>
      <c r="LGV122" s="179"/>
      <c r="LGW122" s="179"/>
      <c r="LGX122" s="179"/>
      <c r="LGY122" s="179"/>
      <c r="LGZ122" s="179"/>
      <c r="LHA122" s="179"/>
      <c r="LHB122" s="179"/>
      <c r="LHC122" s="179"/>
      <c r="LHD122" s="179"/>
      <c r="LHE122" s="179"/>
      <c r="LHF122" s="179"/>
      <c r="LHG122" s="179"/>
      <c r="LHH122" s="179"/>
      <c r="LHI122" s="179"/>
      <c r="LHJ122" s="179"/>
      <c r="LHK122" s="179"/>
      <c r="LHL122" s="179"/>
      <c r="LHM122" s="179"/>
      <c r="LHN122" s="179"/>
      <c r="LHO122" s="179"/>
      <c r="LHP122" s="179"/>
      <c r="LHQ122" s="179"/>
      <c r="LHR122" s="179"/>
      <c r="LHS122" s="179"/>
      <c r="LHT122" s="179"/>
      <c r="LHU122" s="179"/>
      <c r="LHV122" s="179"/>
      <c r="LHW122" s="179"/>
      <c r="LHX122" s="179"/>
      <c r="LHY122" s="179"/>
      <c r="LHZ122" s="179"/>
      <c r="LIA122" s="179"/>
      <c r="LIB122" s="179"/>
      <c r="LIC122" s="179"/>
      <c r="LID122" s="179"/>
      <c r="LIE122" s="179"/>
      <c r="LIF122" s="179"/>
      <c r="LIG122" s="179"/>
      <c r="LIH122" s="179"/>
      <c r="LII122" s="179"/>
      <c r="LIJ122" s="179"/>
      <c r="LIK122" s="179"/>
      <c r="LIL122" s="179"/>
      <c r="LIM122" s="179"/>
      <c r="LIN122" s="179"/>
      <c r="LIO122" s="179"/>
      <c r="LIP122" s="179"/>
      <c r="LIQ122" s="179"/>
      <c r="LIR122" s="179"/>
      <c r="LIS122" s="179"/>
      <c r="LIT122" s="179"/>
      <c r="LIU122" s="179"/>
      <c r="LIV122" s="179"/>
      <c r="LIW122" s="179"/>
      <c r="LIX122" s="179"/>
      <c r="LIY122" s="179"/>
      <c r="LIZ122" s="179"/>
      <c r="LJA122" s="179"/>
      <c r="LJB122" s="179"/>
      <c r="LJC122" s="179"/>
      <c r="LJD122" s="179"/>
      <c r="LJE122" s="179"/>
      <c r="LJF122" s="179"/>
      <c r="LJG122" s="179"/>
      <c r="LJH122" s="179"/>
      <c r="LJI122" s="179"/>
      <c r="LJJ122" s="179"/>
      <c r="LJK122" s="179"/>
      <c r="LJL122" s="179"/>
      <c r="LJM122" s="179"/>
      <c r="LJN122" s="179"/>
      <c r="LJO122" s="179"/>
      <c r="LJP122" s="179"/>
      <c r="LJQ122" s="179"/>
      <c r="LJR122" s="179"/>
      <c r="LJS122" s="179"/>
      <c r="LJT122" s="179"/>
      <c r="LJU122" s="179"/>
      <c r="LJV122" s="179"/>
      <c r="LJW122" s="179"/>
      <c r="LJX122" s="179"/>
      <c r="LJY122" s="179"/>
      <c r="LJZ122" s="179"/>
      <c r="LKA122" s="179"/>
      <c r="LKB122" s="179"/>
      <c r="LKC122" s="179"/>
      <c r="LKD122" s="179"/>
      <c r="LKE122" s="179"/>
      <c r="LKF122" s="179"/>
      <c r="LKG122" s="179"/>
      <c r="LKH122" s="179"/>
      <c r="LKI122" s="179"/>
      <c r="LKJ122" s="179"/>
      <c r="LKK122" s="179"/>
      <c r="LKL122" s="179"/>
      <c r="LKM122" s="179"/>
      <c r="LKN122" s="179"/>
      <c r="LKO122" s="179"/>
      <c r="LKP122" s="179"/>
      <c r="LKQ122" s="179"/>
      <c r="LKR122" s="179"/>
      <c r="LKS122" s="179"/>
      <c r="LKT122" s="179"/>
      <c r="LKU122" s="179"/>
      <c r="LKV122" s="179"/>
      <c r="LKW122" s="179"/>
      <c r="LKX122" s="179"/>
      <c r="LKY122" s="179"/>
      <c r="LKZ122" s="179"/>
      <c r="LLA122" s="179"/>
      <c r="LLB122" s="179"/>
      <c r="LLC122" s="179"/>
      <c r="LLD122" s="179"/>
      <c r="LLE122" s="179"/>
      <c r="LLF122" s="179"/>
      <c r="LLG122" s="179"/>
      <c r="LLH122" s="179"/>
      <c r="LLI122" s="179"/>
      <c r="LLJ122" s="179"/>
      <c r="LLK122" s="179"/>
      <c r="LLL122" s="179"/>
      <c r="LLM122" s="179"/>
      <c r="LLN122" s="179"/>
      <c r="LLO122" s="179"/>
      <c r="LLP122" s="179"/>
      <c r="LLQ122" s="179"/>
      <c r="LLR122" s="179"/>
      <c r="LLS122" s="179"/>
      <c r="LLT122" s="179"/>
      <c r="LLU122" s="179"/>
      <c r="LLV122" s="179"/>
      <c r="LLW122" s="179"/>
      <c r="LLX122" s="179"/>
      <c r="LLY122" s="179"/>
      <c r="LLZ122" s="179"/>
      <c r="LMA122" s="179"/>
      <c r="LMB122" s="179"/>
      <c r="LMC122" s="179"/>
      <c r="LMD122" s="179"/>
      <c r="LME122" s="179"/>
      <c r="LMF122" s="179"/>
      <c r="LMG122" s="179"/>
      <c r="LMH122" s="179"/>
      <c r="LMI122" s="179"/>
      <c r="LMJ122" s="179"/>
      <c r="LMK122" s="179"/>
      <c r="LML122" s="179"/>
      <c r="LMM122" s="179"/>
      <c r="LMN122" s="179"/>
      <c r="LMO122" s="179"/>
      <c r="LMP122" s="179"/>
      <c r="LMQ122" s="179"/>
      <c r="LMR122" s="179"/>
      <c r="LMS122" s="179"/>
      <c r="LMT122" s="179"/>
      <c r="LMU122" s="179"/>
      <c r="LMV122" s="179"/>
      <c r="LMW122" s="179"/>
      <c r="LMX122" s="179"/>
      <c r="LMY122" s="179"/>
      <c r="LMZ122" s="179"/>
      <c r="LNA122" s="179"/>
      <c r="LNB122" s="179"/>
      <c r="LNC122" s="179"/>
      <c r="LND122" s="179"/>
      <c r="LNE122" s="179"/>
      <c r="LNF122" s="179"/>
      <c r="LNG122" s="179"/>
      <c r="LNH122" s="179"/>
      <c r="LNI122" s="179"/>
      <c r="LNJ122" s="179"/>
      <c r="LNK122" s="179"/>
      <c r="LNL122" s="179"/>
      <c r="LNM122" s="179"/>
      <c r="LNN122" s="179"/>
      <c r="LNO122" s="179"/>
      <c r="LNP122" s="179"/>
      <c r="LNQ122" s="179"/>
      <c r="LNR122" s="179"/>
      <c r="LNS122" s="179"/>
      <c r="LNT122" s="179"/>
      <c r="LNU122" s="179"/>
      <c r="LNV122" s="179"/>
      <c r="LNW122" s="179"/>
      <c r="LNX122" s="179"/>
      <c r="LNY122" s="179"/>
      <c r="LNZ122" s="179"/>
      <c r="LOA122" s="179"/>
      <c r="LOB122" s="179"/>
      <c r="LOC122" s="179"/>
      <c r="LOD122" s="179"/>
      <c r="LOE122" s="179"/>
      <c r="LOF122" s="179"/>
      <c r="LOG122" s="179"/>
      <c r="LOH122" s="179"/>
      <c r="LOI122" s="179"/>
      <c r="LOJ122" s="179"/>
      <c r="LOK122" s="179"/>
      <c r="LOL122" s="179"/>
      <c r="LOM122" s="179"/>
      <c r="LON122" s="179"/>
      <c r="LOO122" s="179"/>
      <c r="LOP122" s="179"/>
      <c r="LOQ122" s="179"/>
      <c r="LOR122" s="179"/>
      <c r="LOS122" s="179"/>
      <c r="LOT122" s="179"/>
      <c r="LOU122" s="179"/>
      <c r="LOV122" s="179"/>
      <c r="LOW122" s="179"/>
      <c r="LOX122" s="179"/>
      <c r="LOY122" s="179"/>
      <c r="LOZ122" s="179"/>
      <c r="LPA122" s="179"/>
      <c r="LPB122" s="179"/>
      <c r="LPC122" s="179"/>
      <c r="LPD122" s="179"/>
      <c r="LPE122" s="179"/>
      <c r="LPF122" s="179"/>
      <c r="LPG122" s="179"/>
      <c r="LPH122" s="179"/>
      <c r="LPI122" s="179"/>
      <c r="LPJ122" s="179"/>
      <c r="LPK122" s="179"/>
      <c r="LPL122" s="179"/>
      <c r="LPM122" s="179"/>
      <c r="LPN122" s="179"/>
      <c r="LPO122" s="179"/>
      <c r="LPP122" s="179"/>
      <c r="LPQ122" s="179"/>
      <c r="LPR122" s="179"/>
      <c r="LPS122" s="179"/>
      <c r="LPT122" s="179"/>
      <c r="LPU122" s="179"/>
      <c r="LPV122" s="179"/>
      <c r="LPW122" s="179"/>
      <c r="LPX122" s="179"/>
      <c r="LPY122" s="179"/>
      <c r="LPZ122" s="179"/>
      <c r="LQA122" s="179"/>
      <c r="LQB122" s="179"/>
      <c r="LQC122" s="179"/>
      <c r="LQD122" s="179"/>
      <c r="LQE122" s="179"/>
      <c r="LQF122" s="179"/>
      <c r="LQG122" s="179"/>
      <c r="LQH122" s="179"/>
      <c r="LQI122" s="179"/>
      <c r="LQJ122" s="179"/>
      <c r="LQK122" s="179"/>
      <c r="LQL122" s="179"/>
      <c r="LQM122" s="179"/>
      <c r="LQN122" s="179"/>
      <c r="LQO122" s="179"/>
      <c r="LQP122" s="179"/>
      <c r="LQQ122" s="179"/>
      <c r="LQR122" s="179"/>
      <c r="LQS122" s="179"/>
      <c r="LQT122" s="179"/>
      <c r="LQU122" s="179"/>
      <c r="LQV122" s="179"/>
      <c r="LQW122" s="179"/>
      <c r="LQX122" s="179"/>
      <c r="LQY122" s="179"/>
      <c r="LQZ122" s="179"/>
      <c r="LRA122" s="179"/>
      <c r="LRB122" s="179"/>
      <c r="LRC122" s="179"/>
      <c r="LRD122" s="179"/>
      <c r="LRE122" s="179"/>
      <c r="LRF122" s="179"/>
      <c r="LRG122" s="179"/>
      <c r="LRH122" s="179"/>
      <c r="LRI122" s="179"/>
      <c r="LRJ122" s="179"/>
      <c r="LRK122" s="179"/>
      <c r="LRL122" s="179"/>
      <c r="LRM122" s="179"/>
      <c r="LRN122" s="179"/>
      <c r="LRO122" s="179"/>
      <c r="LRP122" s="179"/>
      <c r="LRQ122" s="179"/>
      <c r="LRR122" s="179"/>
      <c r="LRS122" s="179"/>
      <c r="LRT122" s="179"/>
      <c r="LRU122" s="179"/>
      <c r="LRV122" s="179"/>
      <c r="LRW122" s="179"/>
      <c r="LRX122" s="179"/>
      <c r="LRY122" s="179"/>
      <c r="LRZ122" s="179"/>
      <c r="LSA122" s="179"/>
      <c r="LSB122" s="179"/>
      <c r="LSC122" s="179"/>
      <c r="LSD122" s="179"/>
      <c r="LSE122" s="179"/>
      <c r="LSF122" s="179"/>
      <c r="LSG122" s="179"/>
      <c r="LSH122" s="179"/>
      <c r="LSI122" s="179"/>
      <c r="LSJ122" s="179"/>
      <c r="LSK122" s="179"/>
      <c r="LSL122" s="179"/>
      <c r="LSM122" s="179"/>
      <c r="LSN122" s="179"/>
      <c r="LSO122" s="179"/>
      <c r="LSP122" s="179"/>
      <c r="LSQ122" s="179"/>
      <c r="LSR122" s="179"/>
      <c r="LSS122" s="179"/>
      <c r="LST122" s="179"/>
      <c r="LSU122" s="179"/>
      <c r="LSV122" s="179"/>
      <c r="LSW122" s="179"/>
      <c r="LSX122" s="179"/>
      <c r="LSY122" s="179"/>
      <c r="LSZ122" s="179"/>
      <c r="LTA122" s="179"/>
      <c r="LTB122" s="179"/>
      <c r="LTC122" s="179"/>
      <c r="LTD122" s="179"/>
      <c r="LTE122" s="179"/>
      <c r="LTF122" s="179"/>
      <c r="LTG122" s="179"/>
      <c r="LTH122" s="179"/>
      <c r="LTI122" s="179"/>
      <c r="LTJ122" s="179"/>
      <c r="LTK122" s="179"/>
      <c r="LTL122" s="179"/>
      <c r="LTM122" s="179"/>
      <c r="LTN122" s="179"/>
      <c r="LTO122" s="179"/>
      <c r="LTP122" s="179"/>
      <c r="LTQ122" s="179"/>
      <c r="LTR122" s="179"/>
      <c r="LTS122" s="179"/>
      <c r="LTT122" s="179"/>
      <c r="LTU122" s="179"/>
      <c r="LTV122" s="179"/>
      <c r="LTW122" s="179"/>
      <c r="LTX122" s="179"/>
      <c r="LTY122" s="179"/>
      <c r="LTZ122" s="179"/>
      <c r="LUA122" s="179"/>
      <c r="LUB122" s="179"/>
      <c r="LUC122" s="179"/>
      <c r="LUD122" s="179"/>
      <c r="LUE122" s="179"/>
      <c r="LUF122" s="179"/>
      <c r="LUG122" s="179"/>
      <c r="LUH122" s="179"/>
      <c r="LUI122" s="179"/>
      <c r="LUJ122" s="179"/>
      <c r="LUK122" s="179"/>
      <c r="LUL122" s="179"/>
      <c r="LUM122" s="179"/>
      <c r="LUN122" s="179"/>
      <c r="LUO122" s="179"/>
      <c r="LUP122" s="179"/>
      <c r="LUQ122" s="179"/>
      <c r="LUR122" s="179"/>
      <c r="LUS122" s="179"/>
      <c r="LUT122" s="179"/>
      <c r="LUU122" s="179"/>
      <c r="LUV122" s="179"/>
      <c r="LUW122" s="179"/>
      <c r="LUX122" s="179"/>
      <c r="LUY122" s="179"/>
      <c r="LUZ122" s="179"/>
      <c r="LVA122" s="179"/>
      <c r="LVB122" s="179"/>
      <c r="LVC122" s="179"/>
      <c r="LVD122" s="179"/>
      <c r="LVE122" s="179"/>
      <c r="LVF122" s="179"/>
      <c r="LVG122" s="179"/>
      <c r="LVH122" s="179"/>
      <c r="LVI122" s="179"/>
      <c r="LVJ122" s="179"/>
      <c r="LVK122" s="179"/>
      <c r="LVL122" s="179"/>
      <c r="LVM122" s="179"/>
      <c r="LVN122" s="179"/>
      <c r="LVO122" s="179"/>
      <c r="LVP122" s="179"/>
      <c r="LVQ122" s="179"/>
      <c r="LVR122" s="179"/>
      <c r="LVS122" s="179"/>
      <c r="LVT122" s="179"/>
      <c r="LVU122" s="179"/>
      <c r="LVV122" s="179"/>
      <c r="LVW122" s="179"/>
      <c r="LVX122" s="179"/>
      <c r="LVY122" s="179"/>
      <c r="LVZ122" s="179"/>
      <c r="LWA122" s="179"/>
      <c r="LWB122" s="179"/>
      <c r="LWC122" s="179"/>
      <c r="LWD122" s="179"/>
      <c r="LWE122" s="179"/>
      <c r="LWF122" s="179"/>
      <c r="LWG122" s="179"/>
      <c r="LWH122" s="179"/>
      <c r="LWI122" s="179"/>
      <c r="LWJ122" s="179"/>
      <c r="LWK122" s="179"/>
      <c r="LWL122" s="179"/>
      <c r="LWM122" s="179"/>
      <c r="LWN122" s="179"/>
      <c r="LWO122" s="179"/>
      <c r="LWP122" s="179"/>
      <c r="LWQ122" s="179"/>
      <c r="LWR122" s="179"/>
      <c r="LWS122" s="179"/>
      <c r="LWT122" s="179"/>
      <c r="LWU122" s="179"/>
      <c r="LWV122" s="179"/>
      <c r="LWW122" s="179"/>
      <c r="LWX122" s="179"/>
      <c r="LWY122" s="179"/>
      <c r="LWZ122" s="179"/>
      <c r="LXA122" s="179"/>
      <c r="LXB122" s="179"/>
      <c r="LXC122" s="179"/>
      <c r="LXD122" s="179"/>
      <c r="LXE122" s="179"/>
      <c r="LXF122" s="179"/>
      <c r="LXG122" s="179"/>
      <c r="LXH122" s="179"/>
      <c r="LXI122" s="179"/>
      <c r="LXJ122" s="179"/>
      <c r="LXK122" s="179"/>
      <c r="LXL122" s="179"/>
      <c r="LXM122" s="179"/>
      <c r="LXN122" s="179"/>
      <c r="LXO122" s="179"/>
      <c r="LXP122" s="179"/>
      <c r="LXQ122" s="179"/>
      <c r="LXR122" s="179"/>
      <c r="LXS122" s="179"/>
      <c r="LXT122" s="179"/>
      <c r="LXU122" s="179"/>
      <c r="LXV122" s="179"/>
      <c r="LXW122" s="179"/>
      <c r="LXX122" s="179"/>
      <c r="LXY122" s="179"/>
      <c r="LXZ122" s="179"/>
      <c r="LYA122" s="179"/>
      <c r="LYB122" s="179"/>
      <c r="LYC122" s="179"/>
      <c r="LYD122" s="179"/>
      <c r="LYE122" s="179"/>
      <c r="LYF122" s="179"/>
      <c r="LYG122" s="179"/>
      <c r="LYH122" s="179"/>
      <c r="LYI122" s="179"/>
      <c r="LYJ122" s="179"/>
      <c r="LYK122" s="179"/>
      <c r="LYL122" s="179"/>
      <c r="LYM122" s="179"/>
      <c r="LYN122" s="179"/>
      <c r="LYO122" s="179"/>
      <c r="LYP122" s="179"/>
      <c r="LYQ122" s="179"/>
      <c r="LYR122" s="179"/>
      <c r="LYS122" s="179"/>
      <c r="LYT122" s="179"/>
      <c r="LYU122" s="179"/>
      <c r="LYV122" s="179"/>
      <c r="LYW122" s="179"/>
      <c r="LYX122" s="179"/>
      <c r="LYY122" s="179"/>
      <c r="LYZ122" s="179"/>
      <c r="LZA122" s="179"/>
      <c r="LZB122" s="179"/>
      <c r="LZC122" s="179"/>
      <c r="LZD122" s="179"/>
      <c r="LZE122" s="179"/>
      <c r="LZF122" s="179"/>
      <c r="LZG122" s="179"/>
      <c r="LZH122" s="179"/>
      <c r="LZI122" s="179"/>
      <c r="LZJ122" s="179"/>
      <c r="LZK122" s="179"/>
      <c r="LZL122" s="179"/>
      <c r="LZM122" s="179"/>
      <c r="LZN122" s="179"/>
      <c r="LZO122" s="179"/>
      <c r="LZP122" s="179"/>
      <c r="LZQ122" s="179"/>
      <c r="LZR122" s="179"/>
      <c r="LZS122" s="179"/>
      <c r="LZT122" s="179"/>
      <c r="LZU122" s="179"/>
      <c r="LZV122" s="179"/>
      <c r="LZW122" s="179"/>
      <c r="LZX122" s="179"/>
      <c r="LZY122" s="179"/>
      <c r="LZZ122" s="179"/>
      <c r="MAA122" s="179"/>
      <c r="MAB122" s="179"/>
      <c r="MAC122" s="179"/>
      <c r="MAD122" s="179"/>
      <c r="MAE122" s="179"/>
      <c r="MAF122" s="179"/>
      <c r="MAG122" s="179"/>
      <c r="MAH122" s="179"/>
      <c r="MAI122" s="179"/>
      <c r="MAJ122" s="179"/>
      <c r="MAK122" s="179"/>
      <c r="MAL122" s="179"/>
      <c r="MAM122" s="179"/>
      <c r="MAN122" s="179"/>
      <c r="MAO122" s="179"/>
      <c r="MAP122" s="179"/>
      <c r="MAQ122" s="179"/>
      <c r="MAR122" s="179"/>
      <c r="MAS122" s="179"/>
      <c r="MAT122" s="179"/>
      <c r="MAU122" s="179"/>
      <c r="MAV122" s="179"/>
      <c r="MAW122" s="179"/>
      <c r="MAX122" s="179"/>
      <c r="MAY122" s="179"/>
      <c r="MAZ122" s="179"/>
      <c r="MBA122" s="179"/>
      <c r="MBB122" s="179"/>
      <c r="MBC122" s="179"/>
      <c r="MBD122" s="179"/>
      <c r="MBE122" s="179"/>
      <c r="MBF122" s="179"/>
      <c r="MBG122" s="179"/>
      <c r="MBH122" s="179"/>
      <c r="MBI122" s="179"/>
      <c r="MBJ122" s="179"/>
      <c r="MBK122" s="179"/>
      <c r="MBL122" s="179"/>
      <c r="MBM122" s="179"/>
      <c r="MBN122" s="179"/>
      <c r="MBO122" s="179"/>
      <c r="MBP122" s="179"/>
      <c r="MBQ122" s="179"/>
      <c r="MBR122" s="179"/>
      <c r="MBS122" s="179"/>
      <c r="MBT122" s="179"/>
      <c r="MBU122" s="179"/>
      <c r="MBV122" s="179"/>
      <c r="MBW122" s="179"/>
      <c r="MBX122" s="179"/>
      <c r="MBY122" s="179"/>
      <c r="MBZ122" s="179"/>
      <c r="MCA122" s="179"/>
      <c r="MCB122" s="179"/>
      <c r="MCC122" s="179"/>
      <c r="MCD122" s="179"/>
      <c r="MCE122" s="179"/>
      <c r="MCF122" s="179"/>
      <c r="MCG122" s="179"/>
      <c r="MCH122" s="179"/>
      <c r="MCI122" s="179"/>
      <c r="MCJ122" s="179"/>
      <c r="MCK122" s="179"/>
      <c r="MCL122" s="179"/>
      <c r="MCM122" s="179"/>
      <c r="MCN122" s="179"/>
      <c r="MCO122" s="179"/>
      <c r="MCP122" s="179"/>
      <c r="MCQ122" s="179"/>
      <c r="MCR122" s="179"/>
      <c r="MCS122" s="179"/>
      <c r="MCT122" s="179"/>
      <c r="MCU122" s="179"/>
      <c r="MCV122" s="179"/>
      <c r="MCW122" s="179"/>
      <c r="MCX122" s="179"/>
      <c r="MCY122" s="179"/>
      <c r="MCZ122" s="179"/>
      <c r="MDA122" s="179"/>
      <c r="MDB122" s="179"/>
      <c r="MDC122" s="179"/>
      <c r="MDD122" s="179"/>
      <c r="MDE122" s="179"/>
      <c r="MDF122" s="179"/>
      <c r="MDG122" s="179"/>
      <c r="MDH122" s="179"/>
      <c r="MDI122" s="179"/>
      <c r="MDJ122" s="179"/>
      <c r="MDK122" s="179"/>
      <c r="MDL122" s="179"/>
      <c r="MDM122" s="179"/>
      <c r="MDN122" s="179"/>
      <c r="MDO122" s="179"/>
      <c r="MDP122" s="179"/>
      <c r="MDQ122" s="179"/>
      <c r="MDR122" s="179"/>
      <c r="MDS122" s="179"/>
      <c r="MDT122" s="179"/>
      <c r="MDU122" s="179"/>
      <c r="MDV122" s="179"/>
      <c r="MDW122" s="179"/>
      <c r="MDX122" s="179"/>
      <c r="MDY122" s="179"/>
      <c r="MDZ122" s="179"/>
      <c r="MEA122" s="179"/>
      <c r="MEB122" s="179"/>
      <c r="MEC122" s="179"/>
      <c r="MED122" s="179"/>
      <c r="MEE122" s="179"/>
      <c r="MEF122" s="179"/>
      <c r="MEG122" s="179"/>
      <c r="MEH122" s="179"/>
      <c r="MEI122" s="179"/>
      <c r="MEJ122" s="179"/>
      <c r="MEK122" s="179"/>
      <c r="MEL122" s="179"/>
      <c r="MEM122" s="179"/>
      <c r="MEN122" s="179"/>
      <c r="MEO122" s="179"/>
      <c r="MEP122" s="179"/>
      <c r="MEQ122" s="179"/>
      <c r="MER122" s="179"/>
      <c r="MES122" s="179"/>
      <c r="MET122" s="179"/>
      <c r="MEU122" s="179"/>
      <c r="MEV122" s="179"/>
      <c r="MEW122" s="179"/>
      <c r="MEX122" s="179"/>
      <c r="MEY122" s="179"/>
      <c r="MEZ122" s="179"/>
      <c r="MFA122" s="179"/>
      <c r="MFB122" s="179"/>
      <c r="MFC122" s="179"/>
      <c r="MFD122" s="179"/>
      <c r="MFE122" s="179"/>
      <c r="MFF122" s="179"/>
      <c r="MFG122" s="179"/>
      <c r="MFH122" s="179"/>
      <c r="MFI122" s="179"/>
      <c r="MFJ122" s="179"/>
      <c r="MFK122" s="179"/>
      <c r="MFL122" s="179"/>
      <c r="MFM122" s="179"/>
      <c r="MFN122" s="179"/>
      <c r="MFO122" s="179"/>
      <c r="MFP122" s="179"/>
      <c r="MFQ122" s="179"/>
      <c r="MFR122" s="179"/>
      <c r="MFS122" s="179"/>
      <c r="MFT122" s="179"/>
      <c r="MFU122" s="179"/>
      <c r="MFV122" s="179"/>
      <c r="MFW122" s="179"/>
      <c r="MFX122" s="179"/>
      <c r="MFY122" s="179"/>
      <c r="MFZ122" s="179"/>
      <c r="MGA122" s="179"/>
      <c r="MGB122" s="179"/>
      <c r="MGC122" s="179"/>
      <c r="MGD122" s="179"/>
      <c r="MGE122" s="179"/>
      <c r="MGF122" s="179"/>
      <c r="MGG122" s="179"/>
      <c r="MGH122" s="179"/>
      <c r="MGI122" s="179"/>
      <c r="MGJ122" s="179"/>
      <c r="MGK122" s="179"/>
      <c r="MGL122" s="179"/>
      <c r="MGM122" s="179"/>
      <c r="MGN122" s="179"/>
      <c r="MGO122" s="179"/>
      <c r="MGP122" s="179"/>
      <c r="MGQ122" s="179"/>
      <c r="MGR122" s="179"/>
      <c r="MGS122" s="179"/>
      <c r="MGT122" s="179"/>
      <c r="MGU122" s="179"/>
      <c r="MGV122" s="179"/>
      <c r="MGW122" s="179"/>
      <c r="MGX122" s="179"/>
      <c r="MGY122" s="179"/>
      <c r="MGZ122" s="179"/>
      <c r="MHA122" s="179"/>
      <c r="MHB122" s="179"/>
      <c r="MHC122" s="179"/>
      <c r="MHD122" s="179"/>
      <c r="MHE122" s="179"/>
      <c r="MHF122" s="179"/>
      <c r="MHG122" s="179"/>
      <c r="MHH122" s="179"/>
      <c r="MHI122" s="179"/>
      <c r="MHJ122" s="179"/>
      <c r="MHK122" s="179"/>
      <c r="MHL122" s="179"/>
      <c r="MHM122" s="179"/>
      <c r="MHN122" s="179"/>
      <c r="MHO122" s="179"/>
      <c r="MHP122" s="179"/>
      <c r="MHQ122" s="179"/>
      <c r="MHR122" s="179"/>
      <c r="MHS122" s="179"/>
      <c r="MHT122" s="179"/>
      <c r="MHU122" s="179"/>
      <c r="MHV122" s="179"/>
      <c r="MHW122" s="179"/>
      <c r="MHX122" s="179"/>
      <c r="MHY122" s="179"/>
      <c r="MHZ122" s="179"/>
      <c r="MIA122" s="179"/>
      <c r="MIB122" s="179"/>
      <c r="MIC122" s="179"/>
      <c r="MID122" s="179"/>
      <c r="MIE122" s="179"/>
      <c r="MIF122" s="179"/>
      <c r="MIG122" s="179"/>
      <c r="MIH122" s="179"/>
      <c r="MII122" s="179"/>
      <c r="MIJ122" s="179"/>
      <c r="MIK122" s="179"/>
      <c r="MIL122" s="179"/>
      <c r="MIM122" s="179"/>
      <c r="MIN122" s="179"/>
      <c r="MIO122" s="179"/>
      <c r="MIP122" s="179"/>
      <c r="MIQ122" s="179"/>
      <c r="MIR122" s="179"/>
      <c r="MIS122" s="179"/>
      <c r="MIT122" s="179"/>
      <c r="MIU122" s="179"/>
      <c r="MIV122" s="179"/>
      <c r="MIW122" s="179"/>
      <c r="MIX122" s="179"/>
      <c r="MIY122" s="179"/>
      <c r="MIZ122" s="179"/>
      <c r="MJA122" s="179"/>
      <c r="MJB122" s="179"/>
      <c r="MJC122" s="179"/>
      <c r="MJD122" s="179"/>
      <c r="MJE122" s="179"/>
      <c r="MJF122" s="179"/>
      <c r="MJG122" s="179"/>
      <c r="MJH122" s="179"/>
      <c r="MJI122" s="179"/>
      <c r="MJJ122" s="179"/>
      <c r="MJK122" s="179"/>
      <c r="MJL122" s="179"/>
      <c r="MJM122" s="179"/>
      <c r="MJN122" s="179"/>
      <c r="MJO122" s="179"/>
      <c r="MJP122" s="179"/>
      <c r="MJQ122" s="179"/>
      <c r="MJR122" s="179"/>
      <c r="MJS122" s="179"/>
      <c r="MJT122" s="179"/>
      <c r="MJU122" s="179"/>
      <c r="MJV122" s="179"/>
      <c r="MJW122" s="179"/>
      <c r="MJX122" s="179"/>
      <c r="MJY122" s="179"/>
      <c r="MJZ122" s="179"/>
      <c r="MKA122" s="179"/>
      <c r="MKB122" s="179"/>
      <c r="MKC122" s="179"/>
      <c r="MKD122" s="179"/>
      <c r="MKE122" s="179"/>
      <c r="MKF122" s="179"/>
      <c r="MKG122" s="179"/>
      <c r="MKH122" s="179"/>
      <c r="MKI122" s="179"/>
      <c r="MKJ122" s="179"/>
      <c r="MKK122" s="179"/>
      <c r="MKL122" s="179"/>
      <c r="MKM122" s="179"/>
      <c r="MKN122" s="179"/>
      <c r="MKO122" s="179"/>
      <c r="MKP122" s="179"/>
      <c r="MKQ122" s="179"/>
      <c r="MKR122" s="179"/>
      <c r="MKS122" s="179"/>
      <c r="MKT122" s="179"/>
      <c r="MKU122" s="179"/>
      <c r="MKV122" s="179"/>
      <c r="MKW122" s="179"/>
      <c r="MKX122" s="179"/>
      <c r="MKY122" s="179"/>
      <c r="MKZ122" s="179"/>
      <c r="MLA122" s="179"/>
      <c r="MLB122" s="179"/>
      <c r="MLC122" s="179"/>
      <c r="MLD122" s="179"/>
      <c r="MLE122" s="179"/>
      <c r="MLF122" s="179"/>
      <c r="MLG122" s="179"/>
      <c r="MLH122" s="179"/>
      <c r="MLI122" s="179"/>
      <c r="MLJ122" s="179"/>
      <c r="MLK122" s="179"/>
      <c r="MLL122" s="179"/>
      <c r="MLM122" s="179"/>
      <c r="MLN122" s="179"/>
      <c r="MLO122" s="179"/>
      <c r="MLP122" s="179"/>
      <c r="MLQ122" s="179"/>
      <c r="MLR122" s="179"/>
      <c r="MLS122" s="179"/>
      <c r="MLT122" s="179"/>
      <c r="MLU122" s="179"/>
      <c r="MLV122" s="179"/>
      <c r="MLW122" s="179"/>
      <c r="MLX122" s="179"/>
      <c r="MLY122" s="179"/>
      <c r="MLZ122" s="179"/>
      <c r="MMA122" s="179"/>
      <c r="MMB122" s="179"/>
      <c r="MMC122" s="179"/>
      <c r="MMD122" s="179"/>
      <c r="MME122" s="179"/>
      <c r="MMF122" s="179"/>
      <c r="MMG122" s="179"/>
      <c r="MMH122" s="179"/>
      <c r="MMI122" s="179"/>
      <c r="MMJ122" s="179"/>
      <c r="MMK122" s="179"/>
      <c r="MML122" s="179"/>
      <c r="MMM122" s="179"/>
      <c r="MMN122" s="179"/>
      <c r="MMO122" s="179"/>
      <c r="MMP122" s="179"/>
      <c r="MMQ122" s="179"/>
      <c r="MMR122" s="179"/>
      <c r="MMS122" s="179"/>
      <c r="MMT122" s="179"/>
      <c r="MMU122" s="179"/>
      <c r="MMV122" s="179"/>
      <c r="MMW122" s="179"/>
      <c r="MMX122" s="179"/>
      <c r="MMY122" s="179"/>
      <c r="MMZ122" s="179"/>
      <c r="MNA122" s="179"/>
      <c r="MNB122" s="179"/>
      <c r="MNC122" s="179"/>
      <c r="MND122" s="179"/>
      <c r="MNE122" s="179"/>
      <c r="MNF122" s="179"/>
      <c r="MNG122" s="179"/>
      <c r="MNH122" s="179"/>
      <c r="MNI122" s="179"/>
      <c r="MNJ122" s="179"/>
      <c r="MNK122" s="179"/>
      <c r="MNL122" s="179"/>
      <c r="MNM122" s="179"/>
      <c r="MNN122" s="179"/>
      <c r="MNO122" s="179"/>
      <c r="MNP122" s="179"/>
      <c r="MNQ122" s="179"/>
      <c r="MNR122" s="179"/>
      <c r="MNS122" s="179"/>
      <c r="MNT122" s="179"/>
      <c r="MNU122" s="179"/>
      <c r="MNV122" s="179"/>
      <c r="MNW122" s="179"/>
      <c r="MNX122" s="179"/>
      <c r="MNY122" s="179"/>
      <c r="MNZ122" s="179"/>
      <c r="MOA122" s="179"/>
      <c r="MOB122" s="179"/>
      <c r="MOC122" s="179"/>
      <c r="MOD122" s="179"/>
      <c r="MOE122" s="179"/>
      <c r="MOF122" s="179"/>
      <c r="MOG122" s="179"/>
      <c r="MOH122" s="179"/>
      <c r="MOI122" s="179"/>
      <c r="MOJ122" s="179"/>
      <c r="MOK122" s="179"/>
      <c r="MOL122" s="179"/>
      <c r="MOM122" s="179"/>
      <c r="MON122" s="179"/>
      <c r="MOO122" s="179"/>
      <c r="MOP122" s="179"/>
      <c r="MOQ122" s="179"/>
      <c r="MOR122" s="179"/>
      <c r="MOS122" s="179"/>
      <c r="MOT122" s="179"/>
      <c r="MOU122" s="179"/>
      <c r="MOV122" s="179"/>
      <c r="MOW122" s="179"/>
      <c r="MOX122" s="179"/>
      <c r="MOY122" s="179"/>
      <c r="MOZ122" s="179"/>
      <c r="MPA122" s="179"/>
      <c r="MPB122" s="179"/>
      <c r="MPC122" s="179"/>
      <c r="MPD122" s="179"/>
      <c r="MPE122" s="179"/>
      <c r="MPF122" s="179"/>
      <c r="MPG122" s="179"/>
      <c r="MPH122" s="179"/>
      <c r="MPI122" s="179"/>
      <c r="MPJ122" s="179"/>
      <c r="MPK122" s="179"/>
      <c r="MPL122" s="179"/>
      <c r="MPM122" s="179"/>
      <c r="MPN122" s="179"/>
      <c r="MPO122" s="179"/>
      <c r="MPP122" s="179"/>
      <c r="MPQ122" s="179"/>
      <c r="MPR122" s="179"/>
      <c r="MPS122" s="179"/>
      <c r="MPT122" s="179"/>
      <c r="MPU122" s="179"/>
      <c r="MPV122" s="179"/>
      <c r="MPW122" s="179"/>
      <c r="MPX122" s="179"/>
      <c r="MPY122" s="179"/>
      <c r="MPZ122" s="179"/>
      <c r="MQA122" s="179"/>
      <c r="MQB122" s="179"/>
      <c r="MQC122" s="179"/>
      <c r="MQD122" s="179"/>
      <c r="MQE122" s="179"/>
      <c r="MQF122" s="179"/>
      <c r="MQG122" s="179"/>
      <c r="MQH122" s="179"/>
      <c r="MQI122" s="179"/>
      <c r="MQJ122" s="179"/>
      <c r="MQK122" s="179"/>
      <c r="MQL122" s="179"/>
      <c r="MQM122" s="179"/>
      <c r="MQN122" s="179"/>
      <c r="MQO122" s="179"/>
      <c r="MQP122" s="179"/>
      <c r="MQQ122" s="179"/>
      <c r="MQR122" s="179"/>
      <c r="MQS122" s="179"/>
      <c r="MQT122" s="179"/>
      <c r="MQU122" s="179"/>
      <c r="MQV122" s="179"/>
      <c r="MQW122" s="179"/>
      <c r="MQX122" s="179"/>
      <c r="MQY122" s="179"/>
      <c r="MQZ122" s="179"/>
      <c r="MRA122" s="179"/>
      <c r="MRB122" s="179"/>
      <c r="MRC122" s="179"/>
      <c r="MRD122" s="179"/>
      <c r="MRE122" s="179"/>
      <c r="MRF122" s="179"/>
      <c r="MRG122" s="179"/>
      <c r="MRH122" s="179"/>
      <c r="MRI122" s="179"/>
      <c r="MRJ122" s="179"/>
      <c r="MRK122" s="179"/>
      <c r="MRL122" s="179"/>
      <c r="MRM122" s="179"/>
      <c r="MRN122" s="179"/>
      <c r="MRO122" s="179"/>
      <c r="MRP122" s="179"/>
      <c r="MRQ122" s="179"/>
      <c r="MRR122" s="179"/>
      <c r="MRS122" s="179"/>
      <c r="MRT122" s="179"/>
      <c r="MRU122" s="179"/>
      <c r="MRV122" s="179"/>
      <c r="MRW122" s="179"/>
      <c r="MRX122" s="179"/>
      <c r="MRY122" s="179"/>
      <c r="MRZ122" s="179"/>
      <c r="MSA122" s="179"/>
      <c r="MSB122" s="179"/>
      <c r="MSC122" s="179"/>
      <c r="MSD122" s="179"/>
      <c r="MSE122" s="179"/>
      <c r="MSF122" s="179"/>
      <c r="MSG122" s="179"/>
      <c r="MSH122" s="179"/>
      <c r="MSI122" s="179"/>
      <c r="MSJ122" s="179"/>
      <c r="MSK122" s="179"/>
      <c r="MSL122" s="179"/>
      <c r="MSM122" s="179"/>
      <c r="MSN122" s="179"/>
      <c r="MSO122" s="179"/>
      <c r="MSP122" s="179"/>
      <c r="MSQ122" s="179"/>
      <c r="MSR122" s="179"/>
      <c r="MSS122" s="179"/>
      <c r="MST122" s="179"/>
      <c r="MSU122" s="179"/>
      <c r="MSV122" s="179"/>
      <c r="MSW122" s="179"/>
      <c r="MSX122" s="179"/>
      <c r="MSY122" s="179"/>
      <c r="MSZ122" s="179"/>
      <c r="MTA122" s="179"/>
      <c r="MTB122" s="179"/>
      <c r="MTC122" s="179"/>
      <c r="MTD122" s="179"/>
      <c r="MTE122" s="179"/>
      <c r="MTF122" s="179"/>
      <c r="MTG122" s="179"/>
      <c r="MTH122" s="179"/>
      <c r="MTI122" s="179"/>
      <c r="MTJ122" s="179"/>
      <c r="MTK122" s="179"/>
      <c r="MTL122" s="179"/>
      <c r="MTM122" s="179"/>
      <c r="MTN122" s="179"/>
      <c r="MTO122" s="179"/>
      <c r="MTP122" s="179"/>
      <c r="MTQ122" s="179"/>
      <c r="MTR122" s="179"/>
      <c r="MTS122" s="179"/>
      <c r="MTT122" s="179"/>
      <c r="MTU122" s="179"/>
      <c r="MTV122" s="179"/>
      <c r="MTW122" s="179"/>
      <c r="MTX122" s="179"/>
      <c r="MTY122" s="179"/>
      <c r="MTZ122" s="179"/>
      <c r="MUA122" s="179"/>
      <c r="MUB122" s="179"/>
      <c r="MUC122" s="179"/>
      <c r="MUD122" s="179"/>
      <c r="MUE122" s="179"/>
      <c r="MUF122" s="179"/>
      <c r="MUG122" s="179"/>
      <c r="MUH122" s="179"/>
      <c r="MUI122" s="179"/>
      <c r="MUJ122" s="179"/>
      <c r="MUK122" s="179"/>
      <c r="MUL122" s="179"/>
      <c r="MUM122" s="179"/>
      <c r="MUN122" s="179"/>
      <c r="MUO122" s="179"/>
      <c r="MUP122" s="179"/>
      <c r="MUQ122" s="179"/>
      <c r="MUR122" s="179"/>
      <c r="MUS122" s="179"/>
      <c r="MUT122" s="179"/>
      <c r="MUU122" s="179"/>
      <c r="MUV122" s="179"/>
      <c r="MUW122" s="179"/>
      <c r="MUX122" s="179"/>
      <c r="MUY122" s="179"/>
      <c r="MUZ122" s="179"/>
      <c r="MVA122" s="179"/>
      <c r="MVB122" s="179"/>
      <c r="MVC122" s="179"/>
      <c r="MVD122" s="179"/>
      <c r="MVE122" s="179"/>
      <c r="MVF122" s="179"/>
      <c r="MVG122" s="179"/>
      <c r="MVH122" s="179"/>
      <c r="MVI122" s="179"/>
      <c r="MVJ122" s="179"/>
      <c r="MVK122" s="179"/>
      <c r="MVL122" s="179"/>
      <c r="MVM122" s="179"/>
      <c r="MVN122" s="179"/>
      <c r="MVO122" s="179"/>
      <c r="MVP122" s="179"/>
      <c r="MVQ122" s="179"/>
      <c r="MVR122" s="179"/>
      <c r="MVS122" s="179"/>
      <c r="MVT122" s="179"/>
      <c r="MVU122" s="179"/>
      <c r="MVV122" s="179"/>
      <c r="MVW122" s="179"/>
      <c r="MVX122" s="179"/>
      <c r="MVY122" s="179"/>
      <c r="MVZ122" s="179"/>
      <c r="MWA122" s="179"/>
      <c r="MWB122" s="179"/>
      <c r="MWC122" s="179"/>
      <c r="MWD122" s="179"/>
      <c r="MWE122" s="179"/>
      <c r="MWF122" s="179"/>
      <c r="MWG122" s="179"/>
      <c r="MWH122" s="179"/>
      <c r="MWI122" s="179"/>
      <c r="MWJ122" s="179"/>
      <c r="MWK122" s="179"/>
      <c r="MWL122" s="179"/>
      <c r="MWM122" s="179"/>
      <c r="MWN122" s="179"/>
      <c r="MWO122" s="179"/>
      <c r="MWP122" s="179"/>
      <c r="MWQ122" s="179"/>
      <c r="MWR122" s="179"/>
      <c r="MWS122" s="179"/>
      <c r="MWT122" s="179"/>
      <c r="MWU122" s="179"/>
      <c r="MWV122" s="179"/>
      <c r="MWW122" s="179"/>
      <c r="MWX122" s="179"/>
      <c r="MWY122" s="179"/>
      <c r="MWZ122" s="179"/>
      <c r="MXA122" s="179"/>
      <c r="MXB122" s="179"/>
      <c r="MXC122" s="179"/>
      <c r="MXD122" s="179"/>
      <c r="MXE122" s="179"/>
      <c r="MXF122" s="179"/>
      <c r="MXG122" s="179"/>
      <c r="MXH122" s="179"/>
      <c r="MXI122" s="179"/>
      <c r="MXJ122" s="179"/>
      <c r="MXK122" s="179"/>
      <c r="MXL122" s="179"/>
      <c r="MXM122" s="179"/>
      <c r="MXN122" s="179"/>
      <c r="MXO122" s="179"/>
      <c r="MXP122" s="179"/>
      <c r="MXQ122" s="179"/>
      <c r="MXR122" s="179"/>
      <c r="MXS122" s="179"/>
      <c r="MXT122" s="179"/>
      <c r="MXU122" s="179"/>
      <c r="MXV122" s="179"/>
      <c r="MXW122" s="179"/>
      <c r="MXX122" s="179"/>
      <c r="MXY122" s="179"/>
      <c r="MXZ122" s="179"/>
      <c r="MYA122" s="179"/>
      <c r="MYB122" s="179"/>
      <c r="MYC122" s="179"/>
      <c r="MYD122" s="179"/>
      <c r="MYE122" s="179"/>
      <c r="MYF122" s="179"/>
      <c r="MYG122" s="179"/>
      <c r="MYH122" s="179"/>
      <c r="MYI122" s="179"/>
      <c r="MYJ122" s="179"/>
      <c r="MYK122" s="179"/>
      <c r="MYL122" s="179"/>
      <c r="MYM122" s="179"/>
      <c r="MYN122" s="179"/>
      <c r="MYO122" s="179"/>
      <c r="MYP122" s="179"/>
      <c r="MYQ122" s="179"/>
      <c r="MYR122" s="179"/>
      <c r="MYS122" s="179"/>
      <c r="MYT122" s="179"/>
      <c r="MYU122" s="179"/>
      <c r="MYV122" s="179"/>
      <c r="MYW122" s="179"/>
      <c r="MYX122" s="179"/>
      <c r="MYY122" s="179"/>
      <c r="MYZ122" s="179"/>
      <c r="MZA122" s="179"/>
      <c r="MZB122" s="179"/>
      <c r="MZC122" s="179"/>
      <c r="MZD122" s="179"/>
      <c r="MZE122" s="179"/>
      <c r="MZF122" s="179"/>
      <c r="MZG122" s="179"/>
      <c r="MZH122" s="179"/>
      <c r="MZI122" s="179"/>
      <c r="MZJ122" s="179"/>
      <c r="MZK122" s="179"/>
      <c r="MZL122" s="179"/>
      <c r="MZM122" s="179"/>
      <c r="MZN122" s="179"/>
      <c r="MZO122" s="179"/>
      <c r="MZP122" s="179"/>
      <c r="MZQ122" s="179"/>
      <c r="MZR122" s="179"/>
      <c r="MZS122" s="179"/>
      <c r="MZT122" s="179"/>
      <c r="MZU122" s="179"/>
      <c r="MZV122" s="179"/>
      <c r="MZW122" s="179"/>
      <c r="MZX122" s="179"/>
      <c r="MZY122" s="179"/>
      <c r="MZZ122" s="179"/>
      <c r="NAA122" s="179"/>
      <c r="NAB122" s="179"/>
      <c r="NAC122" s="179"/>
      <c r="NAD122" s="179"/>
      <c r="NAE122" s="179"/>
      <c r="NAF122" s="179"/>
      <c r="NAG122" s="179"/>
      <c r="NAH122" s="179"/>
      <c r="NAI122" s="179"/>
      <c r="NAJ122" s="179"/>
      <c r="NAK122" s="179"/>
      <c r="NAL122" s="179"/>
      <c r="NAM122" s="179"/>
      <c r="NAN122" s="179"/>
      <c r="NAO122" s="179"/>
      <c r="NAP122" s="179"/>
      <c r="NAQ122" s="179"/>
      <c r="NAR122" s="179"/>
      <c r="NAS122" s="179"/>
      <c r="NAT122" s="179"/>
      <c r="NAU122" s="179"/>
      <c r="NAV122" s="179"/>
      <c r="NAW122" s="179"/>
      <c r="NAX122" s="179"/>
      <c r="NAY122" s="179"/>
      <c r="NAZ122" s="179"/>
      <c r="NBA122" s="179"/>
      <c r="NBB122" s="179"/>
      <c r="NBC122" s="179"/>
      <c r="NBD122" s="179"/>
      <c r="NBE122" s="179"/>
      <c r="NBF122" s="179"/>
      <c r="NBG122" s="179"/>
      <c r="NBH122" s="179"/>
      <c r="NBI122" s="179"/>
      <c r="NBJ122" s="179"/>
      <c r="NBK122" s="179"/>
      <c r="NBL122" s="179"/>
      <c r="NBM122" s="179"/>
      <c r="NBN122" s="179"/>
      <c r="NBO122" s="179"/>
      <c r="NBP122" s="179"/>
      <c r="NBQ122" s="179"/>
      <c r="NBR122" s="179"/>
      <c r="NBS122" s="179"/>
      <c r="NBT122" s="179"/>
      <c r="NBU122" s="179"/>
      <c r="NBV122" s="179"/>
      <c r="NBW122" s="179"/>
      <c r="NBX122" s="179"/>
      <c r="NBY122" s="179"/>
      <c r="NBZ122" s="179"/>
      <c r="NCA122" s="179"/>
      <c r="NCB122" s="179"/>
      <c r="NCC122" s="179"/>
      <c r="NCD122" s="179"/>
      <c r="NCE122" s="179"/>
      <c r="NCF122" s="179"/>
      <c r="NCG122" s="179"/>
      <c r="NCH122" s="179"/>
      <c r="NCI122" s="179"/>
      <c r="NCJ122" s="179"/>
      <c r="NCK122" s="179"/>
      <c r="NCL122" s="179"/>
      <c r="NCM122" s="179"/>
      <c r="NCN122" s="179"/>
      <c r="NCO122" s="179"/>
      <c r="NCP122" s="179"/>
      <c r="NCQ122" s="179"/>
      <c r="NCR122" s="179"/>
      <c r="NCS122" s="179"/>
      <c r="NCT122" s="179"/>
      <c r="NCU122" s="179"/>
      <c r="NCV122" s="179"/>
      <c r="NCW122" s="179"/>
      <c r="NCX122" s="179"/>
      <c r="NCY122" s="179"/>
      <c r="NCZ122" s="179"/>
      <c r="NDA122" s="179"/>
      <c r="NDB122" s="179"/>
      <c r="NDC122" s="179"/>
      <c r="NDD122" s="179"/>
      <c r="NDE122" s="179"/>
      <c r="NDF122" s="179"/>
      <c r="NDG122" s="179"/>
      <c r="NDH122" s="179"/>
      <c r="NDI122" s="179"/>
      <c r="NDJ122" s="179"/>
      <c r="NDK122" s="179"/>
      <c r="NDL122" s="179"/>
      <c r="NDM122" s="179"/>
      <c r="NDN122" s="179"/>
      <c r="NDO122" s="179"/>
      <c r="NDP122" s="179"/>
      <c r="NDQ122" s="179"/>
      <c r="NDR122" s="179"/>
      <c r="NDS122" s="179"/>
      <c r="NDT122" s="179"/>
      <c r="NDU122" s="179"/>
      <c r="NDV122" s="179"/>
      <c r="NDW122" s="179"/>
      <c r="NDX122" s="179"/>
      <c r="NDY122" s="179"/>
      <c r="NDZ122" s="179"/>
      <c r="NEA122" s="179"/>
      <c r="NEB122" s="179"/>
      <c r="NEC122" s="179"/>
      <c r="NED122" s="179"/>
      <c r="NEE122" s="179"/>
      <c r="NEF122" s="179"/>
      <c r="NEG122" s="179"/>
      <c r="NEH122" s="179"/>
      <c r="NEI122" s="179"/>
      <c r="NEJ122" s="179"/>
      <c r="NEK122" s="179"/>
      <c r="NEL122" s="179"/>
      <c r="NEM122" s="179"/>
      <c r="NEN122" s="179"/>
      <c r="NEO122" s="179"/>
      <c r="NEP122" s="179"/>
      <c r="NEQ122" s="179"/>
      <c r="NER122" s="179"/>
      <c r="NES122" s="179"/>
      <c r="NET122" s="179"/>
      <c r="NEU122" s="179"/>
      <c r="NEV122" s="179"/>
      <c r="NEW122" s="179"/>
      <c r="NEX122" s="179"/>
      <c r="NEY122" s="179"/>
      <c r="NEZ122" s="179"/>
      <c r="NFA122" s="179"/>
      <c r="NFB122" s="179"/>
      <c r="NFC122" s="179"/>
      <c r="NFD122" s="179"/>
      <c r="NFE122" s="179"/>
      <c r="NFF122" s="179"/>
      <c r="NFG122" s="179"/>
      <c r="NFH122" s="179"/>
      <c r="NFI122" s="179"/>
      <c r="NFJ122" s="179"/>
      <c r="NFK122" s="179"/>
      <c r="NFL122" s="179"/>
      <c r="NFM122" s="179"/>
      <c r="NFN122" s="179"/>
      <c r="NFO122" s="179"/>
      <c r="NFP122" s="179"/>
      <c r="NFQ122" s="179"/>
      <c r="NFR122" s="179"/>
      <c r="NFS122" s="179"/>
      <c r="NFT122" s="179"/>
      <c r="NFU122" s="179"/>
      <c r="NFV122" s="179"/>
      <c r="NFW122" s="179"/>
      <c r="NFX122" s="179"/>
      <c r="NFY122" s="179"/>
      <c r="NFZ122" s="179"/>
      <c r="NGA122" s="179"/>
      <c r="NGB122" s="179"/>
      <c r="NGC122" s="179"/>
      <c r="NGD122" s="179"/>
      <c r="NGE122" s="179"/>
      <c r="NGF122" s="179"/>
      <c r="NGG122" s="179"/>
      <c r="NGH122" s="179"/>
      <c r="NGI122" s="179"/>
      <c r="NGJ122" s="179"/>
      <c r="NGK122" s="179"/>
      <c r="NGL122" s="179"/>
      <c r="NGM122" s="179"/>
      <c r="NGN122" s="179"/>
      <c r="NGO122" s="179"/>
      <c r="NGP122" s="179"/>
      <c r="NGQ122" s="179"/>
      <c r="NGR122" s="179"/>
      <c r="NGS122" s="179"/>
      <c r="NGT122" s="179"/>
      <c r="NGU122" s="179"/>
      <c r="NGV122" s="179"/>
      <c r="NGW122" s="179"/>
      <c r="NGX122" s="179"/>
      <c r="NGY122" s="179"/>
      <c r="NGZ122" s="179"/>
      <c r="NHA122" s="179"/>
      <c r="NHB122" s="179"/>
      <c r="NHC122" s="179"/>
      <c r="NHD122" s="179"/>
      <c r="NHE122" s="179"/>
      <c r="NHF122" s="179"/>
      <c r="NHG122" s="179"/>
      <c r="NHH122" s="179"/>
      <c r="NHI122" s="179"/>
      <c r="NHJ122" s="179"/>
      <c r="NHK122" s="179"/>
      <c r="NHL122" s="179"/>
      <c r="NHM122" s="179"/>
      <c r="NHN122" s="179"/>
      <c r="NHO122" s="179"/>
      <c r="NHP122" s="179"/>
      <c r="NHQ122" s="179"/>
      <c r="NHR122" s="179"/>
      <c r="NHS122" s="179"/>
      <c r="NHT122" s="179"/>
      <c r="NHU122" s="179"/>
      <c r="NHV122" s="179"/>
      <c r="NHW122" s="179"/>
      <c r="NHX122" s="179"/>
      <c r="NHY122" s="179"/>
      <c r="NHZ122" s="179"/>
      <c r="NIA122" s="179"/>
      <c r="NIB122" s="179"/>
      <c r="NIC122" s="179"/>
      <c r="NID122" s="179"/>
      <c r="NIE122" s="179"/>
      <c r="NIF122" s="179"/>
      <c r="NIG122" s="179"/>
      <c r="NIH122" s="179"/>
      <c r="NII122" s="179"/>
      <c r="NIJ122" s="179"/>
      <c r="NIK122" s="179"/>
      <c r="NIL122" s="179"/>
      <c r="NIM122" s="179"/>
      <c r="NIN122" s="179"/>
      <c r="NIO122" s="179"/>
      <c r="NIP122" s="179"/>
      <c r="NIQ122" s="179"/>
      <c r="NIR122" s="179"/>
      <c r="NIS122" s="179"/>
      <c r="NIT122" s="179"/>
      <c r="NIU122" s="179"/>
      <c r="NIV122" s="179"/>
      <c r="NIW122" s="179"/>
      <c r="NIX122" s="179"/>
      <c r="NIY122" s="179"/>
      <c r="NIZ122" s="179"/>
      <c r="NJA122" s="179"/>
      <c r="NJB122" s="179"/>
      <c r="NJC122" s="179"/>
      <c r="NJD122" s="179"/>
      <c r="NJE122" s="179"/>
      <c r="NJF122" s="179"/>
      <c r="NJG122" s="179"/>
      <c r="NJH122" s="179"/>
      <c r="NJI122" s="179"/>
      <c r="NJJ122" s="179"/>
      <c r="NJK122" s="179"/>
      <c r="NJL122" s="179"/>
      <c r="NJM122" s="179"/>
      <c r="NJN122" s="179"/>
      <c r="NJO122" s="179"/>
      <c r="NJP122" s="179"/>
      <c r="NJQ122" s="179"/>
      <c r="NJR122" s="179"/>
      <c r="NJS122" s="179"/>
      <c r="NJT122" s="179"/>
      <c r="NJU122" s="179"/>
      <c r="NJV122" s="179"/>
      <c r="NJW122" s="179"/>
      <c r="NJX122" s="179"/>
      <c r="NJY122" s="179"/>
      <c r="NJZ122" s="179"/>
      <c r="NKA122" s="179"/>
      <c r="NKB122" s="179"/>
      <c r="NKC122" s="179"/>
      <c r="NKD122" s="179"/>
      <c r="NKE122" s="179"/>
      <c r="NKF122" s="179"/>
      <c r="NKG122" s="179"/>
      <c r="NKH122" s="179"/>
      <c r="NKI122" s="179"/>
      <c r="NKJ122" s="179"/>
      <c r="NKK122" s="179"/>
      <c r="NKL122" s="179"/>
      <c r="NKM122" s="179"/>
      <c r="NKN122" s="179"/>
      <c r="NKO122" s="179"/>
      <c r="NKP122" s="179"/>
      <c r="NKQ122" s="179"/>
      <c r="NKR122" s="179"/>
      <c r="NKS122" s="179"/>
      <c r="NKT122" s="179"/>
      <c r="NKU122" s="179"/>
      <c r="NKV122" s="179"/>
      <c r="NKW122" s="179"/>
      <c r="NKX122" s="179"/>
      <c r="NKY122" s="179"/>
      <c r="NKZ122" s="179"/>
      <c r="NLA122" s="179"/>
      <c r="NLB122" s="179"/>
      <c r="NLC122" s="179"/>
      <c r="NLD122" s="179"/>
      <c r="NLE122" s="179"/>
      <c r="NLF122" s="179"/>
      <c r="NLG122" s="179"/>
      <c r="NLH122" s="179"/>
      <c r="NLI122" s="179"/>
      <c r="NLJ122" s="179"/>
      <c r="NLK122" s="179"/>
      <c r="NLL122" s="179"/>
      <c r="NLM122" s="179"/>
      <c r="NLN122" s="179"/>
      <c r="NLO122" s="179"/>
      <c r="NLP122" s="179"/>
      <c r="NLQ122" s="179"/>
      <c r="NLR122" s="179"/>
      <c r="NLS122" s="179"/>
      <c r="NLT122" s="179"/>
      <c r="NLU122" s="179"/>
      <c r="NLV122" s="179"/>
      <c r="NLW122" s="179"/>
      <c r="NLX122" s="179"/>
      <c r="NLY122" s="179"/>
      <c r="NLZ122" s="179"/>
      <c r="NMA122" s="179"/>
      <c r="NMB122" s="179"/>
      <c r="NMC122" s="179"/>
      <c r="NMD122" s="179"/>
      <c r="NME122" s="179"/>
      <c r="NMF122" s="179"/>
      <c r="NMG122" s="179"/>
      <c r="NMH122" s="179"/>
      <c r="NMI122" s="179"/>
      <c r="NMJ122" s="179"/>
      <c r="NMK122" s="179"/>
      <c r="NML122" s="179"/>
      <c r="NMM122" s="179"/>
      <c r="NMN122" s="179"/>
      <c r="NMO122" s="179"/>
      <c r="NMP122" s="179"/>
      <c r="NMQ122" s="179"/>
      <c r="NMR122" s="179"/>
      <c r="NMS122" s="179"/>
      <c r="NMT122" s="179"/>
      <c r="NMU122" s="179"/>
      <c r="NMV122" s="179"/>
      <c r="NMW122" s="179"/>
      <c r="NMX122" s="179"/>
      <c r="NMY122" s="179"/>
      <c r="NMZ122" s="179"/>
      <c r="NNA122" s="179"/>
      <c r="NNB122" s="179"/>
      <c r="NNC122" s="179"/>
      <c r="NND122" s="179"/>
      <c r="NNE122" s="179"/>
      <c r="NNF122" s="179"/>
      <c r="NNG122" s="179"/>
      <c r="NNH122" s="179"/>
      <c r="NNI122" s="179"/>
      <c r="NNJ122" s="179"/>
      <c r="NNK122" s="179"/>
      <c r="NNL122" s="179"/>
      <c r="NNM122" s="179"/>
      <c r="NNN122" s="179"/>
      <c r="NNO122" s="179"/>
      <c r="NNP122" s="179"/>
      <c r="NNQ122" s="179"/>
      <c r="NNR122" s="179"/>
      <c r="NNS122" s="179"/>
      <c r="NNT122" s="179"/>
      <c r="NNU122" s="179"/>
      <c r="NNV122" s="179"/>
      <c r="NNW122" s="179"/>
      <c r="NNX122" s="179"/>
      <c r="NNY122" s="179"/>
      <c r="NNZ122" s="179"/>
      <c r="NOA122" s="179"/>
      <c r="NOB122" s="179"/>
      <c r="NOC122" s="179"/>
      <c r="NOD122" s="179"/>
      <c r="NOE122" s="179"/>
      <c r="NOF122" s="179"/>
      <c r="NOG122" s="179"/>
      <c r="NOH122" s="179"/>
      <c r="NOI122" s="179"/>
      <c r="NOJ122" s="179"/>
      <c r="NOK122" s="179"/>
      <c r="NOL122" s="179"/>
      <c r="NOM122" s="179"/>
      <c r="NON122" s="179"/>
      <c r="NOO122" s="179"/>
      <c r="NOP122" s="179"/>
      <c r="NOQ122" s="179"/>
      <c r="NOR122" s="179"/>
      <c r="NOS122" s="179"/>
      <c r="NOT122" s="179"/>
      <c r="NOU122" s="179"/>
      <c r="NOV122" s="179"/>
      <c r="NOW122" s="179"/>
      <c r="NOX122" s="179"/>
      <c r="NOY122" s="179"/>
      <c r="NOZ122" s="179"/>
      <c r="NPA122" s="179"/>
      <c r="NPB122" s="179"/>
      <c r="NPC122" s="179"/>
      <c r="NPD122" s="179"/>
      <c r="NPE122" s="179"/>
      <c r="NPF122" s="179"/>
      <c r="NPG122" s="179"/>
      <c r="NPH122" s="179"/>
      <c r="NPI122" s="179"/>
      <c r="NPJ122" s="179"/>
      <c r="NPK122" s="179"/>
      <c r="NPL122" s="179"/>
      <c r="NPM122" s="179"/>
      <c r="NPN122" s="179"/>
      <c r="NPO122" s="179"/>
      <c r="NPP122" s="179"/>
      <c r="NPQ122" s="179"/>
      <c r="NPR122" s="179"/>
      <c r="NPS122" s="179"/>
      <c r="NPT122" s="179"/>
      <c r="NPU122" s="179"/>
      <c r="NPV122" s="179"/>
      <c r="NPW122" s="179"/>
      <c r="NPX122" s="179"/>
      <c r="NPY122" s="179"/>
      <c r="NPZ122" s="179"/>
      <c r="NQA122" s="179"/>
      <c r="NQB122" s="179"/>
      <c r="NQC122" s="179"/>
      <c r="NQD122" s="179"/>
      <c r="NQE122" s="179"/>
      <c r="NQF122" s="179"/>
      <c r="NQG122" s="179"/>
      <c r="NQH122" s="179"/>
      <c r="NQI122" s="179"/>
      <c r="NQJ122" s="179"/>
      <c r="NQK122" s="179"/>
      <c r="NQL122" s="179"/>
      <c r="NQM122" s="179"/>
      <c r="NQN122" s="179"/>
      <c r="NQO122" s="179"/>
      <c r="NQP122" s="179"/>
      <c r="NQQ122" s="179"/>
      <c r="NQR122" s="179"/>
      <c r="NQS122" s="179"/>
      <c r="NQT122" s="179"/>
      <c r="NQU122" s="179"/>
      <c r="NQV122" s="179"/>
      <c r="NQW122" s="179"/>
      <c r="NQX122" s="179"/>
      <c r="NQY122" s="179"/>
      <c r="NQZ122" s="179"/>
      <c r="NRA122" s="179"/>
      <c r="NRB122" s="179"/>
      <c r="NRC122" s="179"/>
      <c r="NRD122" s="179"/>
      <c r="NRE122" s="179"/>
      <c r="NRF122" s="179"/>
      <c r="NRG122" s="179"/>
      <c r="NRH122" s="179"/>
      <c r="NRI122" s="179"/>
      <c r="NRJ122" s="179"/>
      <c r="NRK122" s="179"/>
      <c r="NRL122" s="179"/>
      <c r="NRM122" s="179"/>
      <c r="NRN122" s="179"/>
      <c r="NRO122" s="179"/>
      <c r="NRP122" s="179"/>
      <c r="NRQ122" s="179"/>
      <c r="NRR122" s="179"/>
      <c r="NRS122" s="179"/>
      <c r="NRT122" s="179"/>
      <c r="NRU122" s="179"/>
      <c r="NRV122" s="179"/>
      <c r="NRW122" s="179"/>
      <c r="NRX122" s="179"/>
      <c r="NRY122" s="179"/>
      <c r="NRZ122" s="179"/>
      <c r="NSA122" s="179"/>
      <c r="NSB122" s="179"/>
      <c r="NSC122" s="179"/>
      <c r="NSD122" s="179"/>
      <c r="NSE122" s="179"/>
      <c r="NSF122" s="179"/>
      <c r="NSG122" s="179"/>
      <c r="NSH122" s="179"/>
      <c r="NSI122" s="179"/>
      <c r="NSJ122" s="179"/>
      <c r="NSK122" s="179"/>
      <c r="NSL122" s="179"/>
      <c r="NSM122" s="179"/>
      <c r="NSN122" s="179"/>
      <c r="NSO122" s="179"/>
      <c r="NSP122" s="179"/>
      <c r="NSQ122" s="179"/>
      <c r="NSR122" s="179"/>
      <c r="NSS122" s="179"/>
      <c r="NST122" s="179"/>
      <c r="NSU122" s="179"/>
      <c r="NSV122" s="179"/>
      <c r="NSW122" s="179"/>
      <c r="NSX122" s="179"/>
      <c r="NSY122" s="179"/>
      <c r="NSZ122" s="179"/>
      <c r="NTA122" s="179"/>
      <c r="NTB122" s="179"/>
      <c r="NTC122" s="179"/>
      <c r="NTD122" s="179"/>
      <c r="NTE122" s="179"/>
      <c r="NTF122" s="179"/>
      <c r="NTG122" s="179"/>
      <c r="NTH122" s="179"/>
      <c r="NTI122" s="179"/>
      <c r="NTJ122" s="179"/>
      <c r="NTK122" s="179"/>
      <c r="NTL122" s="179"/>
      <c r="NTM122" s="179"/>
      <c r="NTN122" s="179"/>
      <c r="NTO122" s="179"/>
      <c r="NTP122" s="179"/>
      <c r="NTQ122" s="179"/>
      <c r="NTR122" s="179"/>
      <c r="NTS122" s="179"/>
      <c r="NTT122" s="179"/>
      <c r="NTU122" s="179"/>
      <c r="NTV122" s="179"/>
      <c r="NTW122" s="179"/>
      <c r="NTX122" s="179"/>
      <c r="NTY122" s="179"/>
      <c r="NTZ122" s="179"/>
      <c r="NUA122" s="179"/>
      <c r="NUB122" s="179"/>
      <c r="NUC122" s="179"/>
      <c r="NUD122" s="179"/>
      <c r="NUE122" s="179"/>
      <c r="NUF122" s="179"/>
      <c r="NUG122" s="179"/>
      <c r="NUH122" s="179"/>
      <c r="NUI122" s="179"/>
      <c r="NUJ122" s="179"/>
      <c r="NUK122" s="179"/>
      <c r="NUL122" s="179"/>
      <c r="NUM122" s="179"/>
      <c r="NUN122" s="179"/>
      <c r="NUO122" s="179"/>
      <c r="NUP122" s="179"/>
      <c r="NUQ122" s="179"/>
      <c r="NUR122" s="179"/>
      <c r="NUS122" s="179"/>
      <c r="NUT122" s="179"/>
      <c r="NUU122" s="179"/>
      <c r="NUV122" s="179"/>
      <c r="NUW122" s="179"/>
      <c r="NUX122" s="179"/>
      <c r="NUY122" s="179"/>
      <c r="NUZ122" s="179"/>
      <c r="NVA122" s="179"/>
      <c r="NVB122" s="179"/>
      <c r="NVC122" s="179"/>
      <c r="NVD122" s="179"/>
      <c r="NVE122" s="179"/>
      <c r="NVF122" s="179"/>
      <c r="NVG122" s="179"/>
      <c r="NVH122" s="179"/>
      <c r="NVI122" s="179"/>
      <c r="NVJ122" s="179"/>
      <c r="NVK122" s="179"/>
      <c r="NVL122" s="179"/>
      <c r="NVM122" s="179"/>
      <c r="NVN122" s="179"/>
      <c r="NVO122" s="179"/>
      <c r="NVP122" s="179"/>
      <c r="NVQ122" s="179"/>
      <c r="NVR122" s="179"/>
      <c r="NVS122" s="179"/>
      <c r="NVT122" s="179"/>
      <c r="NVU122" s="179"/>
      <c r="NVV122" s="179"/>
      <c r="NVW122" s="179"/>
      <c r="NVX122" s="179"/>
      <c r="NVY122" s="179"/>
      <c r="NVZ122" s="179"/>
      <c r="NWA122" s="179"/>
      <c r="NWB122" s="179"/>
      <c r="NWC122" s="179"/>
      <c r="NWD122" s="179"/>
      <c r="NWE122" s="179"/>
      <c r="NWF122" s="179"/>
      <c r="NWG122" s="179"/>
      <c r="NWH122" s="179"/>
      <c r="NWI122" s="179"/>
      <c r="NWJ122" s="179"/>
      <c r="NWK122" s="179"/>
      <c r="NWL122" s="179"/>
      <c r="NWM122" s="179"/>
      <c r="NWN122" s="179"/>
      <c r="NWO122" s="179"/>
      <c r="NWP122" s="179"/>
      <c r="NWQ122" s="179"/>
      <c r="NWR122" s="179"/>
      <c r="NWS122" s="179"/>
      <c r="NWT122" s="179"/>
      <c r="NWU122" s="179"/>
      <c r="NWV122" s="179"/>
      <c r="NWW122" s="179"/>
      <c r="NWX122" s="179"/>
      <c r="NWY122" s="179"/>
      <c r="NWZ122" s="179"/>
      <c r="NXA122" s="179"/>
      <c r="NXB122" s="179"/>
      <c r="NXC122" s="179"/>
      <c r="NXD122" s="179"/>
      <c r="NXE122" s="179"/>
      <c r="NXF122" s="179"/>
      <c r="NXG122" s="179"/>
      <c r="NXH122" s="179"/>
      <c r="NXI122" s="179"/>
      <c r="NXJ122" s="179"/>
      <c r="NXK122" s="179"/>
      <c r="NXL122" s="179"/>
      <c r="NXM122" s="179"/>
      <c r="NXN122" s="179"/>
      <c r="NXO122" s="179"/>
      <c r="NXP122" s="179"/>
      <c r="NXQ122" s="179"/>
      <c r="NXR122" s="179"/>
      <c r="NXS122" s="179"/>
      <c r="NXT122" s="179"/>
      <c r="NXU122" s="179"/>
      <c r="NXV122" s="179"/>
      <c r="NXW122" s="179"/>
      <c r="NXX122" s="179"/>
      <c r="NXY122" s="179"/>
      <c r="NXZ122" s="179"/>
      <c r="NYA122" s="179"/>
      <c r="NYB122" s="179"/>
      <c r="NYC122" s="179"/>
      <c r="NYD122" s="179"/>
      <c r="NYE122" s="179"/>
      <c r="NYF122" s="179"/>
      <c r="NYG122" s="179"/>
      <c r="NYH122" s="179"/>
      <c r="NYI122" s="179"/>
      <c r="NYJ122" s="179"/>
      <c r="NYK122" s="179"/>
      <c r="NYL122" s="179"/>
      <c r="NYM122" s="179"/>
      <c r="NYN122" s="179"/>
      <c r="NYO122" s="179"/>
      <c r="NYP122" s="179"/>
      <c r="NYQ122" s="179"/>
      <c r="NYR122" s="179"/>
      <c r="NYS122" s="179"/>
      <c r="NYT122" s="179"/>
      <c r="NYU122" s="179"/>
      <c r="NYV122" s="179"/>
      <c r="NYW122" s="179"/>
      <c r="NYX122" s="179"/>
      <c r="NYY122" s="179"/>
      <c r="NYZ122" s="179"/>
      <c r="NZA122" s="179"/>
      <c r="NZB122" s="179"/>
      <c r="NZC122" s="179"/>
      <c r="NZD122" s="179"/>
      <c r="NZE122" s="179"/>
      <c r="NZF122" s="179"/>
      <c r="NZG122" s="179"/>
      <c r="NZH122" s="179"/>
      <c r="NZI122" s="179"/>
      <c r="NZJ122" s="179"/>
      <c r="NZK122" s="179"/>
      <c r="NZL122" s="179"/>
      <c r="NZM122" s="179"/>
      <c r="NZN122" s="179"/>
      <c r="NZO122" s="179"/>
      <c r="NZP122" s="179"/>
      <c r="NZQ122" s="179"/>
      <c r="NZR122" s="179"/>
      <c r="NZS122" s="179"/>
      <c r="NZT122" s="179"/>
      <c r="NZU122" s="179"/>
      <c r="NZV122" s="179"/>
      <c r="NZW122" s="179"/>
      <c r="NZX122" s="179"/>
      <c r="NZY122" s="179"/>
      <c r="NZZ122" s="179"/>
      <c r="OAA122" s="179"/>
      <c r="OAB122" s="179"/>
      <c r="OAC122" s="179"/>
      <c r="OAD122" s="179"/>
      <c r="OAE122" s="179"/>
      <c r="OAF122" s="179"/>
      <c r="OAG122" s="179"/>
      <c r="OAH122" s="179"/>
      <c r="OAI122" s="179"/>
      <c r="OAJ122" s="179"/>
      <c r="OAK122" s="179"/>
      <c r="OAL122" s="179"/>
      <c r="OAM122" s="179"/>
      <c r="OAN122" s="179"/>
      <c r="OAO122" s="179"/>
      <c r="OAP122" s="179"/>
      <c r="OAQ122" s="179"/>
      <c r="OAR122" s="179"/>
      <c r="OAS122" s="179"/>
      <c r="OAT122" s="179"/>
      <c r="OAU122" s="179"/>
      <c r="OAV122" s="179"/>
      <c r="OAW122" s="179"/>
      <c r="OAX122" s="179"/>
      <c r="OAY122" s="179"/>
      <c r="OAZ122" s="179"/>
      <c r="OBA122" s="179"/>
      <c r="OBB122" s="179"/>
      <c r="OBC122" s="179"/>
      <c r="OBD122" s="179"/>
      <c r="OBE122" s="179"/>
      <c r="OBF122" s="179"/>
      <c r="OBG122" s="179"/>
      <c r="OBH122" s="179"/>
      <c r="OBI122" s="179"/>
      <c r="OBJ122" s="179"/>
      <c r="OBK122" s="179"/>
      <c r="OBL122" s="179"/>
      <c r="OBM122" s="179"/>
      <c r="OBN122" s="179"/>
      <c r="OBO122" s="179"/>
      <c r="OBP122" s="179"/>
      <c r="OBQ122" s="179"/>
      <c r="OBR122" s="179"/>
      <c r="OBS122" s="179"/>
      <c r="OBT122" s="179"/>
      <c r="OBU122" s="179"/>
      <c r="OBV122" s="179"/>
      <c r="OBW122" s="179"/>
      <c r="OBX122" s="179"/>
      <c r="OBY122" s="179"/>
      <c r="OBZ122" s="179"/>
      <c r="OCA122" s="179"/>
      <c r="OCB122" s="179"/>
      <c r="OCC122" s="179"/>
      <c r="OCD122" s="179"/>
      <c r="OCE122" s="179"/>
      <c r="OCF122" s="179"/>
      <c r="OCG122" s="179"/>
      <c r="OCH122" s="179"/>
      <c r="OCI122" s="179"/>
      <c r="OCJ122" s="179"/>
      <c r="OCK122" s="179"/>
      <c r="OCL122" s="179"/>
      <c r="OCM122" s="179"/>
      <c r="OCN122" s="179"/>
      <c r="OCO122" s="179"/>
      <c r="OCP122" s="179"/>
      <c r="OCQ122" s="179"/>
      <c r="OCR122" s="179"/>
      <c r="OCS122" s="179"/>
      <c r="OCT122" s="179"/>
      <c r="OCU122" s="179"/>
      <c r="OCV122" s="179"/>
      <c r="OCW122" s="179"/>
      <c r="OCX122" s="179"/>
      <c r="OCY122" s="179"/>
      <c r="OCZ122" s="179"/>
      <c r="ODA122" s="179"/>
      <c r="ODB122" s="179"/>
      <c r="ODC122" s="179"/>
      <c r="ODD122" s="179"/>
      <c r="ODE122" s="179"/>
      <c r="ODF122" s="179"/>
      <c r="ODG122" s="179"/>
      <c r="ODH122" s="179"/>
      <c r="ODI122" s="179"/>
      <c r="ODJ122" s="179"/>
      <c r="ODK122" s="179"/>
      <c r="ODL122" s="179"/>
      <c r="ODM122" s="179"/>
      <c r="ODN122" s="179"/>
      <c r="ODO122" s="179"/>
      <c r="ODP122" s="179"/>
      <c r="ODQ122" s="179"/>
      <c r="ODR122" s="179"/>
      <c r="ODS122" s="179"/>
      <c r="ODT122" s="179"/>
      <c r="ODU122" s="179"/>
      <c r="ODV122" s="179"/>
      <c r="ODW122" s="179"/>
      <c r="ODX122" s="179"/>
      <c r="ODY122" s="179"/>
      <c r="ODZ122" s="179"/>
      <c r="OEA122" s="179"/>
      <c r="OEB122" s="179"/>
      <c r="OEC122" s="179"/>
      <c r="OED122" s="179"/>
      <c r="OEE122" s="179"/>
      <c r="OEF122" s="179"/>
      <c r="OEG122" s="179"/>
      <c r="OEH122" s="179"/>
      <c r="OEI122" s="179"/>
      <c r="OEJ122" s="179"/>
      <c r="OEK122" s="179"/>
      <c r="OEL122" s="179"/>
      <c r="OEM122" s="179"/>
      <c r="OEN122" s="179"/>
      <c r="OEO122" s="179"/>
      <c r="OEP122" s="179"/>
      <c r="OEQ122" s="179"/>
      <c r="OER122" s="179"/>
      <c r="OES122" s="179"/>
      <c r="OET122" s="179"/>
      <c r="OEU122" s="179"/>
      <c r="OEV122" s="179"/>
      <c r="OEW122" s="179"/>
      <c r="OEX122" s="179"/>
      <c r="OEY122" s="179"/>
      <c r="OEZ122" s="179"/>
      <c r="OFA122" s="179"/>
      <c r="OFB122" s="179"/>
      <c r="OFC122" s="179"/>
      <c r="OFD122" s="179"/>
      <c r="OFE122" s="179"/>
      <c r="OFF122" s="179"/>
      <c r="OFG122" s="179"/>
      <c r="OFH122" s="179"/>
      <c r="OFI122" s="179"/>
      <c r="OFJ122" s="179"/>
      <c r="OFK122" s="179"/>
      <c r="OFL122" s="179"/>
      <c r="OFM122" s="179"/>
      <c r="OFN122" s="179"/>
      <c r="OFO122" s="179"/>
      <c r="OFP122" s="179"/>
      <c r="OFQ122" s="179"/>
      <c r="OFR122" s="179"/>
      <c r="OFS122" s="179"/>
      <c r="OFT122" s="179"/>
      <c r="OFU122" s="179"/>
      <c r="OFV122" s="179"/>
      <c r="OFW122" s="179"/>
      <c r="OFX122" s="179"/>
      <c r="OFY122" s="179"/>
      <c r="OFZ122" s="179"/>
      <c r="OGA122" s="179"/>
      <c r="OGB122" s="179"/>
      <c r="OGC122" s="179"/>
      <c r="OGD122" s="179"/>
      <c r="OGE122" s="179"/>
      <c r="OGF122" s="179"/>
      <c r="OGG122" s="179"/>
      <c r="OGH122" s="179"/>
      <c r="OGI122" s="179"/>
      <c r="OGJ122" s="179"/>
      <c r="OGK122" s="179"/>
      <c r="OGL122" s="179"/>
      <c r="OGM122" s="179"/>
      <c r="OGN122" s="179"/>
      <c r="OGO122" s="179"/>
      <c r="OGP122" s="179"/>
      <c r="OGQ122" s="179"/>
      <c r="OGR122" s="179"/>
      <c r="OGS122" s="179"/>
      <c r="OGT122" s="179"/>
      <c r="OGU122" s="179"/>
      <c r="OGV122" s="179"/>
      <c r="OGW122" s="179"/>
      <c r="OGX122" s="179"/>
      <c r="OGY122" s="179"/>
      <c r="OGZ122" s="179"/>
      <c r="OHA122" s="179"/>
      <c r="OHB122" s="179"/>
      <c r="OHC122" s="179"/>
      <c r="OHD122" s="179"/>
      <c r="OHE122" s="179"/>
      <c r="OHF122" s="179"/>
      <c r="OHG122" s="179"/>
      <c r="OHH122" s="179"/>
      <c r="OHI122" s="179"/>
      <c r="OHJ122" s="179"/>
      <c r="OHK122" s="179"/>
      <c r="OHL122" s="179"/>
      <c r="OHM122" s="179"/>
      <c r="OHN122" s="179"/>
      <c r="OHO122" s="179"/>
      <c r="OHP122" s="179"/>
      <c r="OHQ122" s="179"/>
      <c r="OHR122" s="179"/>
      <c r="OHS122" s="179"/>
      <c r="OHT122" s="179"/>
      <c r="OHU122" s="179"/>
      <c r="OHV122" s="179"/>
      <c r="OHW122" s="179"/>
      <c r="OHX122" s="179"/>
      <c r="OHY122" s="179"/>
      <c r="OHZ122" s="179"/>
      <c r="OIA122" s="179"/>
      <c r="OIB122" s="179"/>
      <c r="OIC122" s="179"/>
      <c r="OID122" s="179"/>
      <c r="OIE122" s="179"/>
      <c r="OIF122" s="179"/>
      <c r="OIG122" s="179"/>
      <c r="OIH122" s="179"/>
      <c r="OII122" s="179"/>
      <c r="OIJ122" s="179"/>
      <c r="OIK122" s="179"/>
      <c r="OIL122" s="179"/>
      <c r="OIM122" s="179"/>
      <c r="OIN122" s="179"/>
      <c r="OIO122" s="179"/>
      <c r="OIP122" s="179"/>
      <c r="OIQ122" s="179"/>
      <c r="OIR122" s="179"/>
      <c r="OIS122" s="179"/>
      <c r="OIT122" s="179"/>
      <c r="OIU122" s="179"/>
      <c r="OIV122" s="179"/>
      <c r="OIW122" s="179"/>
      <c r="OIX122" s="179"/>
      <c r="OIY122" s="179"/>
      <c r="OIZ122" s="179"/>
      <c r="OJA122" s="179"/>
      <c r="OJB122" s="179"/>
      <c r="OJC122" s="179"/>
      <c r="OJD122" s="179"/>
      <c r="OJE122" s="179"/>
      <c r="OJF122" s="179"/>
      <c r="OJG122" s="179"/>
      <c r="OJH122" s="179"/>
      <c r="OJI122" s="179"/>
      <c r="OJJ122" s="179"/>
      <c r="OJK122" s="179"/>
      <c r="OJL122" s="179"/>
      <c r="OJM122" s="179"/>
      <c r="OJN122" s="179"/>
      <c r="OJO122" s="179"/>
      <c r="OJP122" s="179"/>
      <c r="OJQ122" s="179"/>
      <c r="OJR122" s="179"/>
      <c r="OJS122" s="179"/>
      <c r="OJT122" s="179"/>
      <c r="OJU122" s="179"/>
      <c r="OJV122" s="179"/>
      <c r="OJW122" s="179"/>
      <c r="OJX122" s="179"/>
      <c r="OJY122" s="179"/>
      <c r="OJZ122" s="179"/>
      <c r="OKA122" s="179"/>
      <c r="OKB122" s="179"/>
      <c r="OKC122" s="179"/>
      <c r="OKD122" s="179"/>
      <c r="OKE122" s="179"/>
      <c r="OKF122" s="179"/>
      <c r="OKG122" s="179"/>
      <c r="OKH122" s="179"/>
      <c r="OKI122" s="179"/>
      <c r="OKJ122" s="179"/>
      <c r="OKK122" s="179"/>
      <c r="OKL122" s="179"/>
      <c r="OKM122" s="179"/>
      <c r="OKN122" s="179"/>
      <c r="OKO122" s="179"/>
      <c r="OKP122" s="179"/>
      <c r="OKQ122" s="179"/>
      <c r="OKR122" s="179"/>
      <c r="OKS122" s="179"/>
      <c r="OKT122" s="179"/>
      <c r="OKU122" s="179"/>
      <c r="OKV122" s="179"/>
      <c r="OKW122" s="179"/>
      <c r="OKX122" s="179"/>
      <c r="OKY122" s="179"/>
      <c r="OKZ122" s="179"/>
      <c r="OLA122" s="179"/>
      <c r="OLB122" s="179"/>
      <c r="OLC122" s="179"/>
      <c r="OLD122" s="179"/>
      <c r="OLE122" s="179"/>
      <c r="OLF122" s="179"/>
      <c r="OLG122" s="179"/>
      <c r="OLH122" s="179"/>
      <c r="OLI122" s="179"/>
      <c r="OLJ122" s="179"/>
      <c r="OLK122" s="179"/>
      <c r="OLL122" s="179"/>
      <c r="OLM122" s="179"/>
      <c r="OLN122" s="179"/>
      <c r="OLO122" s="179"/>
      <c r="OLP122" s="179"/>
      <c r="OLQ122" s="179"/>
      <c r="OLR122" s="179"/>
      <c r="OLS122" s="179"/>
      <c r="OLT122" s="179"/>
      <c r="OLU122" s="179"/>
      <c r="OLV122" s="179"/>
      <c r="OLW122" s="179"/>
      <c r="OLX122" s="179"/>
      <c r="OLY122" s="179"/>
      <c r="OLZ122" s="179"/>
      <c r="OMA122" s="179"/>
      <c r="OMB122" s="179"/>
      <c r="OMC122" s="179"/>
      <c r="OMD122" s="179"/>
      <c r="OME122" s="179"/>
      <c r="OMF122" s="179"/>
      <c r="OMG122" s="179"/>
      <c r="OMH122" s="179"/>
      <c r="OMI122" s="179"/>
      <c r="OMJ122" s="179"/>
      <c r="OMK122" s="179"/>
      <c r="OML122" s="179"/>
      <c r="OMM122" s="179"/>
      <c r="OMN122" s="179"/>
      <c r="OMO122" s="179"/>
      <c r="OMP122" s="179"/>
      <c r="OMQ122" s="179"/>
      <c r="OMR122" s="179"/>
      <c r="OMS122" s="179"/>
      <c r="OMT122" s="179"/>
      <c r="OMU122" s="179"/>
      <c r="OMV122" s="179"/>
      <c r="OMW122" s="179"/>
      <c r="OMX122" s="179"/>
      <c r="OMY122" s="179"/>
      <c r="OMZ122" s="179"/>
      <c r="ONA122" s="179"/>
      <c r="ONB122" s="179"/>
      <c r="ONC122" s="179"/>
      <c r="OND122" s="179"/>
      <c r="ONE122" s="179"/>
      <c r="ONF122" s="179"/>
      <c r="ONG122" s="179"/>
      <c r="ONH122" s="179"/>
      <c r="ONI122" s="179"/>
      <c r="ONJ122" s="179"/>
      <c r="ONK122" s="179"/>
      <c r="ONL122" s="179"/>
      <c r="ONM122" s="179"/>
      <c r="ONN122" s="179"/>
      <c r="ONO122" s="179"/>
      <c r="ONP122" s="179"/>
      <c r="ONQ122" s="179"/>
      <c r="ONR122" s="179"/>
      <c r="ONS122" s="179"/>
      <c r="ONT122" s="179"/>
      <c r="ONU122" s="179"/>
      <c r="ONV122" s="179"/>
      <c r="ONW122" s="179"/>
      <c r="ONX122" s="179"/>
      <c r="ONY122" s="179"/>
      <c r="ONZ122" s="179"/>
      <c r="OOA122" s="179"/>
      <c r="OOB122" s="179"/>
      <c r="OOC122" s="179"/>
      <c r="OOD122" s="179"/>
      <c r="OOE122" s="179"/>
      <c r="OOF122" s="179"/>
      <c r="OOG122" s="179"/>
      <c r="OOH122" s="179"/>
      <c r="OOI122" s="179"/>
      <c r="OOJ122" s="179"/>
      <c r="OOK122" s="179"/>
      <c r="OOL122" s="179"/>
      <c r="OOM122" s="179"/>
      <c r="OON122" s="179"/>
      <c r="OOO122" s="179"/>
      <c r="OOP122" s="179"/>
      <c r="OOQ122" s="179"/>
      <c r="OOR122" s="179"/>
      <c r="OOS122" s="179"/>
      <c r="OOT122" s="179"/>
      <c r="OOU122" s="179"/>
      <c r="OOV122" s="179"/>
      <c r="OOW122" s="179"/>
      <c r="OOX122" s="179"/>
      <c r="OOY122" s="179"/>
      <c r="OOZ122" s="179"/>
      <c r="OPA122" s="179"/>
      <c r="OPB122" s="179"/>
      <c r="OPC122" s="179"/>
      <c r="OPD122" s="179"/>
      <c r="OPE122" s="179"/>
      <c r="OPF122" s="179"/>
      <c r="OPG122" s="179"/>
      <c r="OPH122" s="179"/>
      <c r="OPI122" s="179"/>
      <c r="OPJ122" s="179"/>
      <c r="OPK122" s="179"/>
      <c r="OPL122" s="179"/>
      <c r="OPM122" s="179"/>
      <c r="OPN122" s="179"/>
      <c r="OPO122" s="179"/>
      <c r="OPP122" s="179"/>
      <c r="OPQ122" s="179"/>
      <c r="OPR122" s="179"/>
      <c r="OPS122" s="179"/>
      <c r="OPT122" s="179"/>
      <c r="OPU122" s="179"/>
      <c r="OPV122" s="179"/>
      <c r="OPW122" s="179"/>
      <c r="OPX122" s="179"/>
      <c r="OPY122" s="179"/>
      <c r="OPZ122" s="179"/>
      <c r="OQA122" s="179"/>
      <c r="OQB122" s="179"/>
      <c r="OQC122" s="179"/>
      <c r="OQD122" s="179"/>
      <c r="OQE122" s="179"/>
      <c r="OQF122" s="179"/>
      <c r="OQG122" s="179"/>
      <c r="OQH122" s="179"/>
      <c r="OQI122" s="179"/>
      <c r="OQJ122" s="179"/>
      <c r="OQK122" s="179"/>
      <c r="OQL122" s="179"/>
      <c r="OQM122" s="179"/>
      <c r="OQN122" s="179"/>
      <c r="OQO122" s="179"/>
      <c r="OQP122" s="179"/>
      <c r="OQQ122" s="179"/>
      <c r="OQR122" s="179"/>
      <c r="OQS122" s="179"/>
      <c r="OQT122" s="179"/>
      <c r="OQU122" s="179"/>
      <c r="OQV122" s="179"/>
      <c r="OQW122" s="179"/>
      <c r="OQX122" s="179"/>
      <c r="OQY122" s="179"/>
      <c r="OQZ122" s="179"/>
      <c r="ORA122" s="179"/>
      <c r="ORB122" s="179"/>
      <c r="ORC122" s="179"/>
      <c r="ORD122" s="179"/>
      <c r="ORE122" s="179"/>
      <c r="ORF122" s="179"/>
      <c r="ORG122" s="179"/>
      <c r="ORH122" s="179"/>
      <c r="ORI122" s="179"/>
      <c r="ORJ122" s="179"/>
      <c r="ORK122" s="179"/>
      <c r="ORL122" s="179"/>
      <c r="ORM122" s="179"/>
      <c r="ORN122" s="179"/>
      <c r="ORO122" s="179"/>
      <c r="ORP122" s="179"/>
      <c r="ORQ122" s="179"/>
      <c r="ORR122" s="179"/>
      <c r="ORS122" s="179"/>
      <c r="ORT122" s="179"/>
      <c r="ORU122" s="179"/>
      <c r="ORV122" s="179"/>
      <c r="ORW122" s="179"/>
      <c r="ORX122" s="179"/>
      <c r="ORY122" s="179"/>
      <c r="ORZ122" s="179"/>
      <c r="OSA122" s="179"/>
      <c r="OSB122" s="179"/>
      <c r="OSC122" s="179"/>
      <c r="OSD122" s="179"/>
      <c r="OSE122" s="179"/>
      <c r="OSF122" s="179"/>
      <c r="OSG122" s="179"/>
      <c r="OSH122" s="179"/>
      <c r="OSI122" s="179"/>
      <c r="OSJ122" s="179"/>
      <c r="OSK122" s="179"/>
      <c r="OSL122" s="179"/>
      <c r="OSM122" s="179"/>
      <c r="OSN122" s="179"/>
      <c r="OSO122" s="179"/>
      <c r="OSP122" s="179"/>
      <c r="OSQ122" s="179"/>
      <c r="OSR122" s="179"/>
      <c r="OSS122" s="179"/>
      <c r="OST122" s="179"/>
      <c r="OSU122" s="179"/>
      <c r="OSV122" s="179"/>
      <c r="OSW122" s="179"/>
      <c r="OSX122" s="179"/>
      <c r="OSY122" s="179"/>
      <c r="OSZ122" s="179"/>
      <c r="OTA122" s="179"/>
      <c r="OTB122" s="179"/>
      <c r="OTC122" s="179"/>
      <c r="OTD122" s="179"/>
      <c r="OTE122" s="179"/>
      <c r="OTF122" s="179"/>
      <c r="OTG122" s="179"/>
      <c r="OTH122" s="179"/>
      <c r="OTI122" s="179"/>
      <c r="OTJ122" s="179"/>
      <c r="OTK122" s="179"/>
      <c r="OTL122" s="179"/>
      <c r="OTM122" s="179"/>
      <c r="OTN122" s="179"/>
      <c r="OTO122" s="179"/>
      <c r="OTP122" s="179"/>
      <c r="OTQ122" s="179"/>
      <c r="OTR122" s="179"/>
      <c r="OTS122" s="179"/>
      <c r="OTT122" s="179"/>
      <c r="OTU122" s="179"/>
      <c r="OTV122" s="179"/>
      <c r="OTW122" s="179"/>
      <c r="OTX122" s="179"/>
      <c r="OTY122" s="179"/>
      <c r="OTZ122" s="179"/>
      <c r="OUA122" s="179"/>
      <c r="OUB122" s="179"/>
      <c r="OUC122" s="179"/>
      <c r="OUD122" s="179"/>
      <c r="OUE122" s="179"/>
      <c r="OUF122" s="179"/>
      <c r="OUG122" s="179"/>
      <c r="OUH122" s="179"/>
      <c r="OUI122" s="179"/>
      <c r="OUJ122" s="179"/>
      <c r="OUK122" s="179"/>
      <c r="OUL122" s="179"/>
      <c r="OUM122" s="179"/>
      <c r="OUN122" s="179"/>
      <c r="OUO122" s="179"/>
      <c r="OUP122" s="179"/>
      <c r="OUQ122" s="179"/>
      <c r="OUR122" s="179"/>
      <c r="OUS122" s="179"/>
      <c r="OUT122" s="179"/>
      <c r="OUU122" s="179"/>
      <c r="OUV122" s="179"/>
      <c r="OUW122" s="179"/>
      <c r="OUX122" s="179"/>
      <c r="OUY122" s="179"/>
      <c r="OUZ122" s="179"/>
      <c r="OVA122" s="179"/>
      <c r="OVB122" s="179"/>
      <c r="OVC122" s="179"/>
      <c r="OVD122" s="179"/>
      <c r="OVE122" s="179"/>
      <c r="OVF122" s="179"/>
      <c r="OVG122" s="179"/>
      <c r="OVH122" s="179"/>
      <c r="OVI122" s="179"/>
      <c r="OVJ122" s="179"/>
      <c r="OVK122" s="179"/>
      <c r="OVL122" s="179"/>
      <c r="OVM122" s="179"/>
      <c r="OVN122" s="179"/>
      <c r="OVO122" s="179"/>
      <c r="OVP122" s="179"/>
      <c r="OVQ122" s="179"/>
      <c r="OVR122" s="179"/>
      <c r="OVS122" s="179"/>
      <c r="OVT122" s="179"/>
      <c r="OVU122" s="179"/>
      <c r="OVV122" s="179"/>
      <c r="OVW122" s="179"/>
      <c r="OVX122" s="179"/>
      <c r="OVY122" s="179"/>
      <c r="OVZ122" s="179"/>
      <c r="OWA122" s="179"/>
      <c r="OWB122" s="179"/>
      <c r="OWC122" s="179"/>
      <c r="OWD122" s="179"/>
      <c r="OWE122" s="179"/>
      <c r="OWF122" s="179"/>
      <c r="OWG122" s="179"/>
      <c r="OWH122" s="179"/>
      <c r="OWI122" s="179"/>
      <c r="OWJ122" s="179"/>
      <c r="OWK122" s="179"/>
      <c r="OWL122" s="179"/>
      <c r="OWM122" s="179"/>
      <c r="OWN122" s="179"/>
      <c r="OWO122" s="179"/>
      <c r="OWP122" s="179"/>
      <c r="OWQ122" s="179"/>
      <c r="OWR122" s="179"/>
      <c r="OWS122" s="179"/>
      <c r="OWT122" s="179"/>
      <c r="OWU122" s="179"/>
      <c r="OWV122" s="179"/>
      <c r="OWW122" s="179"/>
      <c r="OWX122" s="179"/>
      <c r="OWY122" s="179"/>
      <c r="OWZ122" s="179"/>
      <c r="OXA122" s="179"/>
      <c r="OXB122" s="179"/>
      <c r="OXC122" s="179"/>
      <c r="OXD122" s="179"/>
      <c r="OXE122" s="179"/>
      <c r="OXF122" s="179"/>
      <c r="OXG122" s="179"/>
      <c r="OXH122" s="179"/>
      <c r="OXI122" s="179"/>
      <c r="OXJ122" s="179"/>
      <c r="OXK122" s="179"/>
      <c r="OXL122" s="179"/>
      <c r="OXM122" s="179"/>
      <c r="OXN122" s="179"/>
      <c r="OXO122" s="179"/>
      <c r="OXP122" s="179"/>
      <c r="OXQ122" s="179"/>
      <c r="OXR122" s="179"/>
      <c r="OXS122" s="179"/>
      <c r="OXT122" s="179"/>
      <c r="OXU122" s="179"/>
      <c r="OXV122" s="179"/>
      <c r="OXW122" s="179"/>
      <c r="OXX122" s="179"/>
      <c r="OXY122" s="179"/>
      <c r="OXZ122" s="179"/>
      <c r="OYA122" s="179"/>
      <c r="OYB122" s="179"/>
      <c r="OYC122" s="179"/>
      <c r="OYD122" s="179"/>
      <c r="OYE122" s="179"/>
      <c r="OYF122" s="179"/>
      <c r="OYG122" s="179"/>
      <c r="OYH122" s="179"/>
      <c r="OYI122" s="179"/>
      <c r="OYJ122" s="179"/>
      <c r="OYK122" s="179"/>
      <c r="OYL122" s="179"/>
      <c r="OYM122" s="179"/>
      <c r="OYN122" s="179"/>
      <c r="OYO122" s="179"/>
      <c r="OYP122" s="179"/>
      <c r="OYQ122" s="179"/>
      <c r="OYR122" s="179"/>
      <c r="OYS122" s="179"/>
      <c r="OYT122" s="179"/>
      <c r="OYU122" s="179"/>
      <c r="OYV122" s="179"/>
      <c r="OYW122" s="179"/>
      <c r="OYX122" s="179"/>
      <c r="OYY122" s="179"/>
      <c r="OYZ122" s="179"/>
      <c r="OZA122" s="179"/>
      <c r="OZB122" s="179"/>
      <c r="OZC122" s="179"/>
      <c r="OZD122" s="179"/>
      <c r="OZE122" s="179"/>
      <c r="OZF122" s="179"/>
      <c r="OZG122" s="179"/>
      <c r="OZH122" s="179"/>
      <c r="OZI122" s="179"/>
      <c r="OZJ122" s="179"/>
      <c r="OZK122" s="179"/>
      <c r="OZL122" s="179"/>
      <c r="OZM122" s="179"/>
      <c r="OZN122" s="179"/>
      <c r="OZO122" s="179"/>
      <c r="OZP122" s="179"/>
      <c r="OZQ122" s="179"/>
      <c r="OZR122" s="179"/>
      <c r="OZS122" s="179"/>
      <c r="OZT122" s="179"/>
      <c r="OZU122" s="179"/>
      <c r="OZV122" s="179"/>
      <c r="OZW122" s="179"/>
      <c r="OZX122" s="179"/>
      <c r="OZY122" s="179"/>
      <c r="OZZ122" s="179"/>
      <c r="PAA122" s="179"/>
      <c r="PAB122" s="179"/>
      <c r="PAC122" s="179"/>
      <c r="PAD122" s="179"/>
      <c r="PAE122" s="179"/>
      <c r="PAF122" s="179"/>
      <c r="PAG122" s="179"/>
      <c r="PAH122" s="179"/>
      <c r="PAI122" s="179"/>
      <c r="PAJ122" s="179"/>
      <c r="PAK122" s="179"/>
      <c r="PAL122" s="179"/>
      <c r="PAM122" s="179"/>
      <c r="PAN122" s="179"/>
      <c r="PAO122" s="179"/>
      <c r="PAP122" s="179"/>
      <c r="PAQ122" s="179"/>
      <c r="PAR122" s="179"/>
      <c r="PAS122" s="179"/>
      <c r="PAT122" s="179"/>
      <c r="PAU122" s="179"/>
      <c r="PAV122" s="179"/>
      <c r="PAW122" s="179"/>
      <c r="PAX122" s="179"/>
      <c r="PAY122" s="179"/>
      <c r="PAZ122" s="179"/>
      <c r="PBA122" s="179"/>
      <c r="PBB122" s="179"/>
      <c r="PBC122" s="179"/>
      <c r="PBD122" s="179"/>
      <c r="PBE122" s="179"/>
      <c r="PBF122" s="179"/>
      <c r="PBG122" s="179"/>
      <c r="PBH122" s="179"/>
      <c r="PBI122" s="179"/>
      <c r="PBJ122" s="179"/>
      <c r="PBK122" s="179"/>
      <c r="PBL122" s="179"/>
      <c r="PBM122" s="179"/>
      <c r="PBN122" s="179"/>
      <c r="PBO122" s="179"/>
      <c r="PBP122" s="179"/>
      <c r="PBQ122" s="179"/>
      <c r="PBR122" s="179"/>
      <c r="PBS122" s="179"/>
      <c r="PBT122" s="179"/>
      <c r="PBU122" s="179"/>
      <c r="PBV122" s="179"/>
      <c r="PBW122" s="179"/>
      <c r="PBX122" s="179"/>
      <c r="PBY122" s="179"/>
      <c r="PBZ122" s="179"/>
      <c r="PCA122" s="179"/>
      <c r="PCB122" s="179"/>
      <c r="PCC122" s="179"/>
      <c r="PCD122" s="179"/>
      <c r="PCE122" s="179"/>
      <c r="PCF122" s="179"/>
      <c r="PCG122" s="179"/>
      <c r="PCH122" s="179"/>
      <c r="PCI122" s="179"/>
      <c r="PCJ122" s="179"/>
      <c r="PCK122" s="179"/>
      <c r="PCL122" s="179"/>
      <c r="PCM122" s="179"/>
      <c r="PCN122" s="179"/>
      <c r="PCO122" s="179"/>
      <c r="PCP122" s="179"/>
      <c r="PCQ122" s="179"/>
      <c r="PCR122" s="179"/>
      <c r="PCS122" s="179"/>
      <c r="PCT122" s="179"/>
      <c r="PCU122" s="179"/>
      <c r="PCV122" s="179"/>
      <c r="PCW122" s="179"/>
      <c r="PCX122" s="179"/>
      <c r="PCY122" s="179"/>
      <c r="PCZ122" s="179"/>
      <c r="PDA122" s="179"/>
      <c r="PDB122" s="179"/>
      <c r="PDC122" s="179"/>
      <c r="PDD122" s="179"/>
      <c r="PDE122" s="179"/>
      <c r="PDF122" s="179"/>
      <c r="PDG122" s="179"/>
      <c r="PDH122" s="179"/>
      <c r="PDI122" s="179"/>
      <c r="PDJ122" s="179"/>
      <c r="PDK122" s="179"/>
      <c r="PDL122" s="179"/>
      <c r="PDM122" s="179"/>
      <c r="PDN122" s="179"/>
      <c r="PDO122" s="179"/>
      <c r="PDP122" s="179"/>
      <c r="PDQ122" s="179"/>
      <c r="PDR122" s="179"/>
      <c r="PDS122" s="179"/>
      <c r="PDT122" s="179"/>
      <c r="PDU122" s="179"/>
      <c r="PDV122" s="179"/>
      <c r="PDW122" s="179"/>
      <c r="PDX122" s="179"/>
      <c r="PDY122" s="179"/>
      <c r="PDZ122" s="179"/>
      <c r="PEA122" s="179"/>
      <c r="PEB122" s="179"/>
      <c r="PEC122" s="179"/>
      <c r="PED122" s="179"/>
      <c r="PEE122" s="179"/>
      <c r="PEF122" s="179"/>
      <c r="PEG122" s="179"/>
      <c r="PEH122" s="179"/>
      <c r="PEI122" s="179"/>
      <c r="PEJ122" s="179"/>
      <c r="PEK122" s="179"/>
      <c r="PEL122" s="179"/>
      <c r="PEM122" s="179"/>
      <c r="PEN122" s="179"/>
      <c r="PEO122" s="179"/>
      <c r="PEP122" s="179"/>
      <c r="PEQ122" s="179"/>
      <c r="PER122" s="179"/>
      <c r="PES122" s="179"/>
      <c r="PET122" s="179"/>
      <c r="PEU122" s="179"/>
      <c r="PEV122" s="179"/>
      <c r="PEW122" s="179"/>
      <c r="PEX122" s="179"/>
      <c r="PEY122" s="179"/>
      <c r="PEZ122" s="179"/>
      <c r="PFA122" s="179"/>
      <c r="PFB122" s="179"/>
      <c r="PFC122" s="179"/>
      <c r="PFD122" s="179"/>
      <c r="PFE122" s="179"/>
      <c r="PFF122" s="179"/>
      <c r="PFG122" s="179"/>
      <c r="PFH122" s="179"/>
      <c r="PFI122" s="179"/>
      <c r="PFJ122" s="179"/>
      <c r="PFK122" s="179"/>
      <c r="PFL122" s="179"/>
      <c r="PFM122" s="179"/>
      <c r="PFN122" s="179"/>
      <c r="PFO122" s="179"/>
      <c r="PFP122" s="179"/>
      <c r="PFQ122" s="179"/>
      <c r="PFR122" s="179"/>
      <c r="PFS122" s="179"/>
      <c r="PFT122" s="179"/>
      <c r="PFU122" s="179"/>
      <c r="PFV122" s="179"/>
      <c r="PFW122" s="179"/>
      <c r="PFX122" s="179"/>
      <c r="PFY122" s="179"/>
      <c r="PFZ122" s="179"/>
      <c r="PGA122" s="179"/>
      <c r="PGB122" s="179"/>
      <c r="PGC122" s="179"/>
      <c r="PGD122" s="179"/>
      <c r="PGE122" s="179"/>
      <c r="PGF122" s="179"/>
      <c r="PGG122" s="179"/>
      <c r="PGH122" s="179"/>
      <c r="PGI122" s="179"/>
      <c r="PGJ122" s="179"/>
      <c r="PGK122" s="179"/>
      <c r="PGL122" s="179"/>
      <c r="PGM122" s="179"/>
      <c r="PGN122" s="179"/>
      <c r="PGO122" s="179"/>
      <c r="PGP122" s="179"/>
      <c r="PGQ122" s="179"/>
      <c r="PGR122" s="179"/>
      <c r="PGS122" s="179"/>
      <c r="PGT122" s="179"/>
      <c r="PGU122" s="179"/>
      <c r="PGV122" s="179"/>
      <c r="PGW122" s="179"/>
      <c r="PGX122" s="179"/>
      <c r="PGY122" s="179"/>
      <c r="PGZ122" s="179"/>
      <c r="PHA122" s="179"/>
      <c r="PHB122" s="179"/>
      <c r="PHC122" s="179"/>
      <c r="PHD122" s="179"/>
      <c r="PHE122" s="179"/>
      <c r="PHF122" s="179"/>
      <c r="PHG122" s="179"/>
      <c r="PHH122" s="179"/>
      <c r="PHI122" s="179"/>
      <c r="PHJ122" s="179"/>
      <c r="PHK122" s="179"/>
      <c r="PHL122" s="179"/>
      <c r="PHM122" s="179"/>
      <c r="PHN122" s="179"/>
      <c r="PHO122" s="179"/>
      <c r="PHP122" s="179"/>
      <c r="PHQ122" s="179"/>
      <c r="PHR122" s="179"/>
      <c r="PHS122" s="179"/>
      <c r="PHT122" s="179"/>
      <c r="PHU122" s="179"/>
      <c r="PHV122" s="179"/>
      <c r="PHW122" s="179"/>
      <c r="PHX122" s="179"/>
      <c r="PHY122" s="179"/>
      <c r="PHZ122" s="179"/>
      <c r="PIA122" s="179"/>
      <c r="PIB122" s="179"/>
      <c r="PIC122" s="179"/>
      <c r="PID122" s="179"/>
      <c r="PIE122" s="179"/>
      <c r="PIF122" s="179"/>
      <c r="PIG122" s="179"/>
      <c r="PIH122" s="179"/>
      <c r="PII122" s="179"/>
      <c r="PIJ122" s="179"/>
      <c r="PIK122" s="179"/>
      <c r="PIL122" s="179"/>
      <c r="PIM122" s="179"/>
      <c r="PIN122" s="179"/>
      <c r="PIO122" s="179"/>
      <c r="PIP122" s="179"/>
      <c r="PIQ122" s="179"/>
      <c r="PIR122" s="179"/>
      <c r="PIS122" s="179"/>
      <c r="PIT122" s="179"/>
      <c r="PIU122" s="179"/>
      <c r="PIV122" s="179"/>
      <c r="PIW122" s="179"/>
      <c r="PIX122" s="179"/>
      <c r="PIY122" s="179"/>
      <c r="PIZ122" s="179"/>
      <c r="PJA122" s="179"/>
      <c r="PJB122" s="179"/>
      <c r="PJC122" s="179"/>
      <c r="PJD122" s="179"/>
      <c r="PJE122" s="179"/>
      <c r="PJF122" s="179"/>
      <c r="PJG122" s="179"/>
      <c r="PJH122" s="179"/>
      <c r="PJI122" s="179"/>
      <c r="PJJ122" s="179"/>
      <c r="PJK122" s="179"/>
      <c r="PJL122" s="179"/>
      <c r="PJM122" s="179"/>
      <c r="PJN122" s="179"/>
      <c r="PJO122" s="179"/>
      <c r="PJP122" s="179"/>
      <c r="PJQ122" s="179"/>
      <c r="PJR122" s="179"/>
      <c r="PJS122" s="179"/>
      <c r="PJT122" s="179"/>
      <c r="PJU122" s="179"/>
      <c r="PJV122" s="179"/>
      <c r="PJW122" s="179"/>
      <c r="PJX122" s="179"/>
      <c r="PJY122" s="179"/>
      <c r="PJZ122" s="179"/>
      <c r="PKA122" s="179"/>
      <c r="PKB122" s="179"/>
      <c r="PKC122" s="179"/>
      <c r="PKD122" s="179"/>
      <c r="PKE122" s="179"/>
      <c r="PKF122" s="179"/>
      <c r="PKG122" s="179"/>
      <c r="PKH122" s="179"/>
      <c r="PKI122" s="179"/>
      <c r="PKJ122" s="179"/>
      <c r="PKK122" s="179"/>
      <c r="PKL122" s="179"/>
      <c r="PKM122" s="179"/>
      <c r="PKN122" s="179"/>
      <c r="PKO122" s="179"/>
      <c r="PKP122" s="179"/>
      <c r="PKQ122" s="179"/>
      <c r="PKR122" s="179"/>
      <c r="PKS122" s="179"/>
      <c r="PKT122" s="179"/>
      <c r="PKU122" s="179"/>
      <c r="PKV122" s="179"/>
      <c r="PKW122" s="179"/>
      <c r="PKX122" s="179"/>
      <c r="PKY122" s="179"/>
      <c r="PKZ122" s="179"/>
      <c r="PLA122" s="179"/>
      <c r="PLB122" s="179"/>
      <c r="PLC122" s="179"/>
      <c r="PLD122" s="179"/>
      <c r="PLE122" s="179"/>
      <c r="PLF122" s="179"/>
      <c r="PLG122" s="179"/>
      <c r="PLH122" s="179"/>
      <c r="PLI122" s="179"/>
      <c r="PLJ122" s="179"/>
      <c r="PLK122" s="179"/>
      <c r="PLL122" s="179"/>
      <c r="PLM122" s="179"/>
      <c r="PLN122" s="179"/>
      <c r="PLO122" s="179"/>
      <c r="PLP122" s="179"/>
      <c r="PLQ122" s="179"/>
      <c r="PLR122" s="179"/>
      <c r="PLS122" s="179"/>
      <c r="PLT122" s="179"/>
      <c r="PLU122" s="179"/>
      <c r="PLV122" s="179"/>
      <c r="PLW122" s="179"/>
      <c r="PLX122" s="179"/>
      <c r="PLY122" s="179"/>
      <c r="PLZ122" s="179"/>
      <c r="PMA122" s="179"/>
      <c r="PMB122" s="179"/>
      <c r="PMC122" s="179"/>
      <c r="PMD122" s="179"/>
      <c r="PME122" s="179"/>
      <c r="PMF122" s="179"/>
      <c r="PMG122" s="179"/>
      <c r="PMH122" s="179"/>
      <c r="PMI122" s="179"/>
      <c r="PMJ122" s="179"/>
      <c r="PMK122" s="179"/>
      <c r="PML122" s="179"/>
      <c r="PMM122" s="179"/>
      <c r="PMN122" s="179"/>
      <c r="PMO122" s="179"/>
      <c r="PMP122" s="179"/>
      <c r="PMQ122" s="179"/>
      <c r="PMR122" s="179"/>
      <c r="PMS122" s="179"/>
      <c r="PMT122" s="179"/>
      <c r="PMU122" s="179"/>
      <c r="PMV122" s="179"/>
      <c r="PMW122" s="179"/>
      <c r="PMX122" s="179"/>
      <c r="PMY122" s="179"/>
      <c r="PMZ122" s="179"/>
      <c r="PNA122" s="179"/>
      <c r="PNB122" s="179"/>
      <c r="PNC122" s="179"/>
      <c r="PND122" s="179"/>
      <c r="PNE122" s="179"/>
      <c r="PNF122" s="179"/>
      <c r="PNG122" s="179"/>
      <c r="PNH122" s="179"/>
      <c r="PNI122" s="179"/>
      <c r="PNJ122" s="179"/>
      <c r="PNK122" s="179"/>
      <c r="PNL122" s="179"/>
      <c r="PNM122" s="179"/>
      <c r="PNN122" s="179"/>
      <c r="PNO122" s="179"/>
      <c r="PNP122" s="179"/>
      <c r="PNQ122" s="179"/>
      <c r="PNR122" s="179"/>
      <c r="PNS122" s="179"/>
      <c r="PNT122" s="179"/>
      <c r="PNU122" s="179"/>
      <c r="PNV122" s="179"/>
      <c r="PNW122" s="179"/>
      <c r="PNX122" s="179"/>
      <c r="PNY122" s="179"/>
      <c r="PNZ122" s="179"/>
      <c r="POA122" s="179"/>
      <c r="POB122" s="179"/>
      <c r="POC122" s="179"/>
      <c r="POD122" s="179"/>
      <c r="POE122" s="179"/>
      <c r="POF122" s="179"/>
      <c r="POG122" s="179"/>
      <c r="POH122" s="179"/>
      <c r="POI122" s="179"/>
      <c r="POJ122" s="179"/>
      <c r="POK122" s="179"/>
      <c r="POL122" s="179"/>
      <c r="POM122" s="179"/>
      <c r="PON122" s="179"/>
      <c r="POO122" s="179"/>
      <c r="POP122" s="179"/>
      <c r="POQ122" s="179"/>
      <c r="POR122" s="179"/>
      <c r="POS122" s="179"/>
      <c r="POT122" s="179"/>
      <c r="POU122" s="179"/>
      <c r="POV122" s="179"/>
      <c r="POW122" s="179"/>
      <c r="POX122" s="179"/>
      <c r="POY122" s="179"/>
      <c r="POZ122" s="179"/>
      <c r="PPA122" s="179"/>
      <c r="PPB122" s="179"/>
      <c r="PPC122" s="179"/>
      <c r="PPD122" s="179"/>
      <c r="PPE122" s="179"/>
      <c r="PPF122" s="179"/>
      <c r="PPG122" s="179"/>
      <c r="PPH122" s="179"/>
      <c r="PPI122" s="179"/>
      <c r="PPJ122" s="179"/>
      <c r="PPK122" s="179"/>
      <c r="PPL122" s="179"/>
      <c r="PPM122" s="179"/>
      <c r="PPN122" s="179"/>
      <c r="PPO122" s="179"/>
      <c r="PPP122" s="179"/>
      <c r="PPQ122" s="179"/>
      <c r="PPR122" s="179"/>
      <c r="PPS122" s="179"/>
      <c r="PPT122" s="179"/>
      <c r="PPU122" s="179"/>
      <c r="PPV122" s="179"/>
      <c r="PPW122" s="179"/>
      <c r="PPX122" s="179"/>
      <c r="PPY122" s="179"/>
      <c r="PPZ122" s="179"/>
      <c r="PQA122" s="179"/>
      <c r="PQB122" s="179"/>
      <c r="PQC122" s="179"/>
      <c r="PQD122" s="179"/>
      <c r="PQE122" s="179"/>
      <c r="PQF122" s="179"/>
      <c r="PQG122" s="179"/>
      <c r="PQH122" s="179"/>
      <c r="PQI122" s="179"/>
      <c r="PQJ122" s="179"/>
      <c r="PQK122" s="179"/>
      <c r="PQL122" s="179"/>
      <c r="PQM122" s="179"/>
      <c r="PQN122" s="179"/>
      <c r="PQO122" s="179"/>
      <c r="PQP122" s="179"/>
      <c r="PQQ122" s="179"/>
      <c r="PQR122" s="179"/>
      <c r="PQS122" s="179"/>
      <c r="PQT122" s="179"/>
      <c r="PQU122" s="179"/>
      <c r="PQV122" s="179"/>
      <c r="PQW122" s="179"/>
      <c r="PQX122" s="179"/>
      <c r="PQY122" s="179"/>
      <c r="PQZ122" s="179"/>
      <c r="PRA122" s="179"/>
      <c r="PRB122" s="179"/>
      <c r="PRC122" s="179"/>
      <c r="PRD122" s="179"/>
      <c r="PRE122" s="179"/>
      <c r="PRF122" s="179"/>
      <c r="PRG122" s="179"/>
      <c r="PRH122" s="179"/>
      <c r="PRI122" s="179"/>
      <c r="PRJ122" s="179"/>
      <c r="PRK122" s="179"/>
      <c r="PRL122" s="179"/>
      <c r="PRM122" s="179"/>
      <c r="PRN122" s="179"/>
      <c r="PRO122" s="179"/>
      <c r="PRP122" s="179"/>
      <c r="PRQ122" s="179"/>
      <c r="PRR122" s="179"/>
      <c r="PRS122" s="179"/>
      <c r="PRT122" s="179"/>
      <c r="PRU122" s="179"/>
      <c r="PRV122" s="179"/>
      <c r="PRW122" s="179"/>
      <c r="PRX122" s="179"/>
      <c r="PRY122" s="179"/>
      <c r="PRZ122" s="179"/>
      <c r="PSA122" s="179"/>
      <c r="PSB122" s="179"/>
      <c r="PSC122" s="179"/>
      <c r="PSD122" s="179"/>
      <c r="PSE122" s="179"/>
      <c r="PSF122" s="179"/>
      <c r="PSG122" s="179"/>
      <c r="PSH122" s="179"/>
      <c r="PSI122" s="179"/>
      <c r="PSJ122" s="179"/>
      <c r="PSK122" s="179"/>
      <c r="PSL122" s="179"/>
      <c r="PSM122" s="179"/>
      <c r="PSN122" s="179"/>
      <c r="PSO122" s="179"/>
      <c r="PSP122" s="179"/>
      <c r="PSQ122" s="179"/>
      <c r="PSR122" s="179"/>
      <c r="PSS122" s="179"/>
      <c r="PST122" s="179"/>
      <c r="PSU122" s="179"/>
      <c r="PSV122" s="179"/>
      <c r="PSW122" s="179"/>
      <c r="PSX122" s="179"/>
      <c r="PSY122" s="179"/>
      <c r="PSZ122" s="179"/>
      <c r="PTA122" s="179"/>
      <c r="PTB122" s="179"/>
      <c r="PTC122" s="179"/>
      <c r="PTD122" s="179"/>
      <c r="PTE122" s="179"/>
      <c r="PTF122" s="179"/>
      <c r="PTG122" s="179"/>
      <c r="PTH122" s="179"/>
      <c r="PTI122" s="179"/>
      <c r="PTJ122" s="179"/>
      <c r="PTK122" s="179"/>
      <c r="PTL122" s="179"/>
      <c r="PTM122" s="179"/>
      <c r="PTN122" s="179"/>
      <c r="PTO122" s="179"/>
      <c r="PTP122" s="179"/>
      <c r="PTQ122" s="179"/>
      <c r="PTR122" s="179"/>
      <c r="PTS122" s="179"/>
      <c r="PTT122" s="179"/>
      <c r="PTU122" s="179"/>
      <c r="PTV122" s="179"/>
      <c r="PTW122" s="179"/>
      <c r="PTX122" s="179"/>
      <c r="PTY122" s="179"/>
      <c r="PTZ122" s="179"/>
      <c r="PUA122" s="179"/>
      <c r="PUB122" s="179"/>
      <c r="PUC122" s="179"/>
      <c r="PUD122" s="179"/>
      <c r="PUE122" s="179"/>
      <c r="PUF122" s="179"/>
      <c r="PUG122" s="179"/>
      <c r="PUH122" s="179"/>
      <c r="PUI122" s="179"/>
      <c r="PUJ122" s="179"/>
      <c r="PUK122" s="179"/>
      <c r="PUL122" s="179"/>
      <c r="PUM122" s="179"/>
      <c r="PUN122" s="179"/>
      <c r="PUO122" s="179"/>
      <c r="PUP122" s="179"/>
      <c r="PUQ122" s="179"/>
      <c r="PUR122" s="179"/>
      <c r="PUS122" s="179"/>
      <c r="PUT122" s="179"/>
      <c r="PUU122" s="179"/>
      <c r="PUV122" s="179"/>
      <c r="PUW122" s="179"/>
      <c r="PUX122" s="179"/>
      <c r="PUY122" s="179"/>
      <c r="PUZ122" s="179"/>
      <c r="PVA122" s="179"/>
      <c r="PVB122" s="179"/>
      <c r="PVC122" s="179"/>
      <c r="PVD122" s="179"/>
      <c r="PVE122" s="179"/>
      <c r="PVF122" s="179"/>
      <c r="PVG122" s="179"/>
      <c r="PVH122" s="179"/>
      <c r="PVI122" s="179"/>
      <c r="PVJ122" s="179"/>
      <c r="PVK122" s="179"/>
      <c r="PVL122" s="179"/>
      <c r="PVM122" s="179"/>
      <c r="PVN122" s="179"/>
      <c r="PVO122" s="179"/>
      <c r="PVP122" s="179"/>
      <c r="PVQ122" s="179"/>
      <c r="PVR122" s="179"/>
      <c r="PVS122" s="179"/>
      <c r="PVT122" s="179"/>
      <c r="PVU122" s="179"/>
      <c r="PVV122" s="179"/>
      <c r="PVW122" s="179"/>
      <c r="PVX122" s="179"/>
      <c r="PVY122" s="179"/>
      <c r="PVZ122" s="179"/>
      <c r="PWA122" s="179"/>
      <c r="PWB122" s="179"/>
      <c r="PWC122" s="179"/>
      <c r="PWD122" s="179"/>
      <c r="PWE122" s="179"/>
      <c r="PWF122" s="179"/>
      <c r="PWG122" s="179"/>
      <c r="PWH122" s="179"/>
      <c r="PWI122" s="179"/>
      <c r="PWJ122" s="179"/>
      <c r="PWK122" s="179"/>
      <c r="PWL122" s="179"/>
      <c r="PWM122" s="179"/>
      <c r="PWN122" s="179"/>
      <c r="PWO122" s="179"/>
      <c r="PWP122" s="179"/>
      <c r="PWQ122" s="179"/>
      <c r="PWR122" s="179"/>
      <c r="PWS122" s="179"/>
      <c r="PWT122" s="179"/>
      <c r="PWU122" s="179"/>
      <c r="PWV122" s="179"/>
      <c r="PWW122" s="179"/>
      <c r="PWX122" s="179"/>
      <c r="PWY122" s="179"/>
      <c r="PWZ122" s="179"/>
      <c r="PXA122" s="179"/>
      <c r="PXB122" s="179"/>
      <c r="PXC122" s="179"/>
      <c r="PXD122" s="179"/>
      <c r="PXE122" s="179"/>
      <c r="PXF122" s="179"/>
      <c r="PXG122" s="179"/>
      <c r="PXH122" s="179"/>
      <c r="PXI122" s="179"/>
      <c r="PXJ122" s="179"/>
      <c r="PXK122" s="179"/>
      <c r="PXL122" s="179"/>
      <c r="PXM122" s="179"/>
      <c r="PXN122" s="179"/>
      <c r="PXO122" s="179"/>
      <c r="PXP122" s="179"/>
      <c r="PXQ122" s="179"/>
      <c r="PXR122" s="179"/>
      <c r="PXS122" s="179"/>
      <c r="PXT122" s="179"/>
      <c r="PXU122" s="179"/>
      <c r="PXV122" s="179"/>
      <c r="PXW122" s="179"/>
      <c r="PXX122" s="179"/>
      <c r="PXY122" s="179"/>
      <c r="PXZ122" s="179"/>
      <c r="PYA122" s="179"/>
      <c r="PYB122" s="179"/>
      <c r="PYC122" s="179"/>
      <c r="PYD122" s="179"/>
      <c r="PYE122" s="179"/>
      <c r="PYF122" s="179"/>
      <c r="PYG122" s="179"/>
      <c r="PYH122" s="179"/>
      <c r="PYI122" s="179"/>
      <c r="PYJ122" s="179"/>
      <c r="PYK122" s="179"/>
      <c r="PYL122" s="179"/>
      <c r="PYM122" s="179"/>
      <c r="PYN122" s="179"/>
      <c r="PYO122" s="179"/>
      <c r="PYP122" s="179"/>
      <c r="PYQ122" s="179"/>
      <c r="PYR122" s="179"/>
      <c r="PYS122" s="179"/>
      <c r="PYT122" s="179"/>
      <c r="PYU122" s="179"/>
      <c r="PYV122" s="179"/>
      <c r="PYW122" s="179"/>
      <c r="PYX122" s="179"/>
      <c r="PYY122" s="179"/>
      <c r="PYZ122" s="179"/>
      <c r="PZA122" s="179"/>
      <c r="PZB122" s="179"/>
      <c r="PZC122" s="179"/>
      <c r="PZD122" s="179"/>
      <c r="PZE122" s="179"/>
      <c r="PZF122" s="179"/>
      <c r="PZG122" s="179"/>
      <c r="PZH122" s="179"/>
      <c r="PZI122" s="179"/>
      <c r="PZJ122" s="179"/>
      <c r="PZK122" s="179"/>
      <c r="PZL122" s="179"/>
      <c r="PZM122" s="179"/>
      <c r="PZN122" s="179"/>
      <c r="PZO122" s="179"/>
      <c r="PZP122" s="179"/>
      <c r="PZQ122" s="179"/>
      <c r="PZR122" s="179"/>
      <c r="PZS122" s="179"/>
      <c r="PZT122" s="179"/>
      <c r="PZU122" s="179"/>
      <c r="PZV122" s="179"/>
      <c r="PZW122" s="179"/>
      <c r="PZX122" s="179"/>
      <c r="PZY122" s="179"/>
      <c r="PZZ122" s="179"/>
      <c r="QAA122" s="179"/>
      <c r="QAB122" s="179"/>
      <c r="QAC122" s="179"/>
      <c r="QAD122" s="179"/>
      <c r="QAE122" s="179"/>
      <c r="QAF122" s="179"/>
      <c r="QAG122" s="179"/>
      <c r="QAH122" s="179"/>
      <c r="QAI122" s="179"/>
      <c r="QAJ122" s="179"/>
      <c r="QAK122" s="179"/>
      <c r="QAL122" s="179"/>
      <c r="QAM122" s="179"/>
      <c r="QAN122" s="179"/>
      <c r="QAO122" s="179"/>
      <c r="QAP122" s="179"/>
      <c r="QAQ122" s="179"/>
      <c r="QAR122" s="179"/>
      <c r="QAS122" s="179"/>
      <c r="QAT122" s="179"/>
      <c r="QAU122" s="179"/>
      <c r="QAV122" s="179"/>
      <c r="QAW122" s="179"/>
      <c r="QAX122" s="179"/>
      <c r="QAY122" s="179"/>
      <c r="QAZ122" s="179"/>
      <c r="QBA122" s="179"/>
      <c r="QBB122" s="179"/>
      <c r="QBC122" s="179"/>
      <c r="QBD122" s="179"/>
      <c r="QBE122" s="179"/>
      <c r="QBF122" s="179"/>
      <c r="QBG122" s="179"/>
      <c r="QBH122" s="179"/>
      <c r="QBI122" s="179"/>
      <c r="QBJ122" s="179"/>
      <c r="QBK122" s="179"/>
      <c r="QBL122" s="179"/>
      <c r="QBM122" s="179"/>
      <c r="QBN122" s="179"/>
      <c r="QBO122" s="179"/>
      <c r="QBP122" s="179"/>
      <c r="QBQ122" s="179"/>
      <c r="QBR122" s="179"/>
      <c r="QBS122" s="179"/>
      <c r="QBT122" s="179"/>
      <c r="QBU122" s="179"/>
      <c r="QBV122" s="179"/>
      <c r="QBW122" s="179"/>
      <c r="QBX122" s="179"/>
      <c r="QBY122" s="179"/>
      <c r="QBZ122" s="179"/>
      <c r="QCA122" s="179"/>
      <c r="QCB122" s="179"/>
      <c r="QCC122" s="179"/>
      <c r="QCD122" s="179"/>
      <c r="QCE122" s="179"/>
      <c r="QCF122" s="179"/>
      <c r="QCG122" s="179"/>
      <c r="QCH122" s="179"/>
      <c r="QCI122" s="179"/>
      <c r="QCJ122" s="179"/>
      <c r="QCK122" s="179"/>
      <c r="QCL122" s="179"/>
      <c r="QCM122" s="179"/>
      <c r="QCN122" s="179"/>
      <c r="QCO122" s="179"/>
      <c r="QCP122" s="179"/>
      <c r="QCQ122" s="179"/>
      <c r="QCR122" s="179"/>
      <c r="QCS122" s="179"/>
      <c r="QCT122" s="179"/>
      <c r="QCU122" s="179"/>
      <c r="QCV122" s="179"/>
      <c r="QCW122" s="179"/>
      <c r="QCX122" s="179"/>
      <c r="QCY122" s="179"/>
      <c r="QCZ122" s="179"/>
      <c r="QDA122" s="179"/>
      <c r="QDB122" s="179"/>
      <c r="QDC122" s="179"/>
      <c r="QDD122" s="179"/>
      <c r="QDE122" s="179"/>
      <c r="QDF122" s="179"/>
      <c r="QDG122" s="179"/>
      <c r="QDH122" s="179"/>
      <c r="QDI122" s="179"/>
      <c r="QDJ122" s="179"/>
      <c r="QDK122" s="179"/>
      <c r="QDL122" s="179"/>
      <c r="QDM122" s="179"/>
      <c r="QDN122" s="179"/>
      <c r="QDO122" s="179"/>
      <c r="QDP122" s="179"/>
      <c r="QDQ122" s="179"/>
      <c r="QDR122" s="179"/>
      <c r="QDS122" s="179"/>
      <c r="QDT122" s="179"/>
      <c r="QDU122" s="179"/>
      <c r="QDV122" s="179"/>
      <c r="QDW122" s="179"/>
      <c r="QDX122" s="179"/>
      <c r="QDY122" s="179"/>
      <c r="QDZ122" s="179"/>
      <c r="QEA122" s="179"/>
      <c r="QEB122" s="179"/>
      <c r="QEC122" s="179"/>
      <c r="QED122" s="179"/>
      <c r="QEE122" s="179"/>
      <c r="QEF122" s="179"/>
      <c r="QEG122" s="179"/>
      <c r="QEH122" s="179"/>
      <c r="QEI122" s="179"/>
      <c r="QEJ122" s="179"/>
      <c r="QEK122" s="179"/>
      <c r="QEL122" s="179"/>
      <c r="QEM122" s="179"/>
      <c r="QEN122" s="179"/>
      <c r="QEO122" s="179"/>
      <c r="QEP122" s="179"/>
      <c r="QEQ122" s="179"/>
      <c r="QER122" s="179"/>
      <c r="QES122" s="179"/>
      <c r="QET122" s="179"/>
      <c r="QEU122" s="179"/>
      <c r="QEV122" s="179"/>
      <c r="QEW122" s="179"/>
      <c r="QEX122" s="179"/>
      <c r="QEY122" s="179"/>
      <c r="QEZ122" s="179"/>
      <c r="QFA122" s="179"/>
      <c r="QFB122" s="179"/>
      <c r="QFC122" s="179"/>
      <c r="QFD122" s="179"/>
      <c r="QFE122" s="179"/>
      <c r="QFF122" s="179"/>
      <c r="QFG122" s="179"/>
      <c r="QFH122" s="179"/>
      <c r="QFI122" s="179"/>
      <c r="QFJ122" s="179"/>
      <c r="QFK122" s="179"/>
      <c r="QFL122" s="179"/>
      <c r="QFM122" s="179"/>
      <c r="QFN122" s="179"/>
      <c r="QFO122" s="179"/>
      <c r="QFP122" s="179"/>
      <c r="QFQ122" s="179"/>
      <c r="QFR122" s="179"/>
      <c r="QFS122" s="179"/>
      <c r="QFT122" s="179"/>
      <c r="QFU122" s="179"/>
      <c r="QFV122" s="179"/>
      <c r="QFW122" s="179"/>
      <c r="QFX122" s="179"/>
      <c r="QFY122" s="179"/>
      <c r="QFZ122" s="179"/>
      <c r="QGA122" s="179"/>
      <c r="QGB122" s="179"/>
      <c r="QGC122" s="179"/>
      <c r="QGD122" s="179"/>
      <c r="QGE122" s="179"/>
      <c r="QGF122" s="179"/>
      <c r="QGG122" s="179"/>
      <c r="QGH122" s="179"/>
      <c r="QGI122" s="179"/>
      <c r="QGJ122" s="179"/>
      <c r="QGK122" s="179"/>
      <c r="QGL122" s="179"/>
      <c r="QGM122" s="179"/>
      <c r="QGN122" s="179"/>
      <c r="QGO122" s="179"/>
      <c r="QGP122" s="179"/>
      <c r="QGQ122" s="179"/>
      <c r="QGR122" s="179"/>
      <c r="QGS122" s="179"/>
      <c r="QGT122" s="179"/>
      <c r="QGU122" s="179"/>
      <c r="QGV122" s="179"/>
      <c r="QGW122" s="179"/>
      <c r="QGX122" s="179"/>
      <c r="QGY122" s="179"/>
      <c r="QGZ122" s="179"/>
      <c r="QHA122" s="179"/>
      <c r="QHB122" s="179"/>
      <c r="QHC122" s="179"/>
      <c r="QHD122" s="179"/>
      <c r="QHE122" s="179"/>
      <c r="QHF122" s="179"/>
      <c r="QHG122" s="179"/>
      <c r="QHH122" s="179"/>
      <c r="QHI122" s="179"/>
      <c r="QHJ122" s="179"/>
      <c r="QHK122" s="179"/>
      <c r="QHL122" s="179"/>
      <c r="QHM122" s="179"/>
      <c r="QHN122" s="179"/>
      <c r="QHO122" s="179"/>
      <c r="QHP122" s="179"/>
      <c r="QHQ122" s="179"/>
      <c r="QHR122" s="179"/>
      <c r="QHS122" s="179"/>
      <c r="QHT122" s="179"/>
      <c r="QHU122" s="179"/>
      <c r="QHV122" s="179"/>
      <c r="QHW122" s="179"/>
      <c r="QHX122" s="179"/>
      <c r="QHY122" s="179"/>
      <c r="QHZ122" s="179"/>
      <c r="QIA122" s="179"/>
      <c r="QIB122" s="179"/>
      <c r="QIC122" s="179"/>
      <c r="QID122" s="179"/>
      <c r="QIE122" s="179"/>
      <c r="QIF122" s="179"/>
      <c r="QIG122" s="179"/>
      <c r="QIH122" s="179"/>
      <c r="QII122" s="179"/>
      <c r="QIJ122" s="179"/>
      <c r="QIK122" s="179"/>
      <c r="QIL122" s="179"/>
      <c r="QIM122" s="179"/>
      <c r="QIN122" s="179"/>
      <c r="QIO122" s="179"/>
      <c r="QIP122" s="179"/>
      <c r="QIQ122" s="179"/>
      <c r="QIR122" s="179"/>
      <c r="QIS122" s="179"/>
      <c r="QIT122" s="179"/>
      <c r="QIU122" s="179"/>
      <c r="QIV122" s="179"/>
      <c r="QIW122" s="179"/>
      <c r="QIX122" s="179"/>
      <c r="QIY122" s="179"/>
      <c r="QIZ122" s="179"/>
      <c r="QJA122" s="179"/>
      <c r="QJB122" s="179"/>
      <c r="QJC122" s="179"/>
      <c r="QJD122" s="179"/>
      <c r="QJE122" s="179"/>
      <c r="QJF122" s="179"/>
      <c r="QJG122" s="179"/>
      <c r="QJH122" s="179"/>
      <c r="QJI122" s="179"/>
      <c r="QJJ122" s="179"/>
      <c r="QJK122" s="179"/>
      <c r="QJL122" s="179"/>
      <c r="QJM122" s="179"/>
      <c r="QJN122" s="179"/>
      <c r="QJO122" s="179"/>
      <c r="QJP122" s="179"/>
      <c r="QJQ122" s="179"/>
      <c r="QJR122" s="179"/>
      <c r="QJS122" s="179"/>
      <c r="QJT122" s="179"/>
      <c r="QJU122" s="179"/>
      <c r="QJV122" s="179"/>
      <c r="QJW122" s="179"/>
      <c r="QJX122" s="179"/>
      <c r="QJY122" s="179"/>
      <c r="QJZ122" s="179"/>
      <c r="QKA122" s="179"/>
      <c r="QKB122" s="179"/>
      <c r="QKC122" s="179"/>
      <c r="QKD122" s="179"/>
      <c r="QKE122" s="179"/>
      <c r="QKF122" s="179"/>
      <c r="QKG122" s="179"/>
      <c r="QKH122" s="179"/>
      <c r="QKI122" s="179"/>
      <c r="QKJ122" s="179"/>
      <c r="QKK122" s="179"/>
      <c r="QKL122" s="179"/>
      <c r="QKM122" s="179"/>
      <c r="QKN122" s="179"/>
      <c r="QKO122" s="179"/>
      <c r="QKP122" s="179"/>
      <c r="QKQ122" s="179"/>
      <c r="QKR122" s="179"/>
      <c r="QKS122" s="179"/>
      <c r="QKT122" s="179"/>
      <c r="QKU122" s="179"/>
      <c r="QKV122" s="179"/>
      <c r="QKW122" s="179"/>
      <c r="QKX122" s="179"/>
      <c r="QKY122" s="179"/>
      <c r="QKZ122" s="179"/>
      <c r="QLA122" s="179"/>
      <c r="QLB122" s="179"/>
      <c r="QLC122" s="179"/>
      <c r="QLD122" s="179"/>
      <c r="QLE122" s="179"/>
      <c r="QLF122" s="179"/>
      <c r="QLG122" s="179"/>
      <c r="QLH122" s="179"/>
      <c r="QLI122" s="179"/>
      <c r="QLJ122" s="179"/>
      <c r="QLK122" s="179"/>
      <c r="QLL122" s="179"/>
      <c r="QLM122" s="179"/>
      <c r="QLN122" s="179"/>
      <c r="QLO122" s="179"/>
      <c r="QLP122" s="179"/>
      <c r="QLQ122" s="179"/>
      <c r="QLR122" s="179"/>
      <c r="QLS122" s="179"/>
      <c r="QLT122" s="179"/>
      <c r="QLU122" s="179"/>
      <c r="QLV122" s="179"/>
      <c r="QLW122" s="179"/>
      <c r="QLX122" s="179"/>
      <c r="QLY122" s="179"/>
      <c r="QLZ122" s="179"/>
      <c r="QMA122" s="179"/>
      <c r="QMB122" s="179"/>
      <c r="QMC122" s="179"/>
      <c r="QMD122" s="179"/>
      <c r="QME122" s="179"/>
      <c r="QMF122" s="179"/>
      <c r="QMG122" s="179"/>
      <c r="QMH122" s="179"/>
      <c r="QMI122" s="179"/>
      <c r="QMJ122" s="179"/>
      <c r="QMK122" s="179"/>
      <c r="QML122" s="179"/>
      <c r="QMM122" s="179"/>
      <c r="QMN122" s="179"/>
      <c r="QMO122" s="179"/>
      <c r="QMP122" s="179"/>
      <c r="QMQ122" s="179"/>
      <c r="QMR122" s="179"/>
      <c r="QMS122" s="179"/>
      <c r="QMT122" s="179"/>
      <c r="QMU122" s="179"/>
      <c r="QMV122" s="179"/>
      <c r="QMW122" s="179"/>
      <c r="QMX122" s="179"/>
      <c r="QMY122" s="179"/>
      <c r="QMZ122" s="179"/>
      <c r="QNA122" s="179"/>
      <c r="QNB122" s="179"/>
      <c r="QNC122" s="179"/>
      <c r="QND122" s="179"/>
      <c r="QNE122" s="179"/>
      <c r="QNF122" s="179"/>
      <c r="QNG122" s="179"/>
      <c r="QNH122" s="179"/>
      <c r="QNI122" s="179"/>
      <c r="QNJ122" s="179"/>
      <c r="QNK122" s="179"/>
      <c r="QNL122" s="179"/>
      <c r="QNM122" s="179"/>
      <c r="QNN122" s="179"/>
      <c r="QNO122" s="179"/>
      <c r="QNP122" s="179"/>
      <c r="QNQ122" s="179"/>
      <c r="QNR122" s="179"/>
      <c r="QNS122" s="179"/>
      <c r="QNT122" s="179"/>
      <c r="QNU122" s="179"/>
      <c r="QNV122" s="179"/>
      <c r="QNW122" s="179"/>
      <c r="QNX122" s="179"/>
      <c r="QNY122" s="179"/>
      <c r="QNZ122" s="179"/>
      <c r="QOA122" s="179"/>
      <c r="QOB122" s="179"/>
      <c r="QOC122" s="179"/>
      <c r="QOD122" s="179"/>
      <c r="QOE122" s="179"/>
      <c r="QOF122" s="179"/>
      <c r="QOG122" s="179"/>
      <c r="QOH122" s="179"/>
      <c r="QOI122" s="179"/>
      <c r="QOJ122" s="179"/>
      <c r="QOK122" s="179"/>
      <c r="QOL122" s="179"/>
      <c r="QOM122" s="179"/>
      <c r="QON122" s="179"/>
      <c r="QOO122" s="179"/>
      <c r="QOP122" s="179"/>
      <c r="QOQ122" s="179"/>
      <c r="QOR122" s="179"/>
      <c r="QOS122" s="179"/>
      <c r="QOT122" s="179"/>
      <c r="QOU122" s="179"/>
      <c r="QOV122" s="179"/>
      <c r="QOW122" s="179"/>
      <c r="QOX122" s="179"/>
      <c r="QOY122" s="179"/>
      <c r="QOZ122" s="179"/>
      <c r="QPA122" s="179"/>
      <c r="QPB122" s="179"/>
      <c r="QPC122" s="179"/>
      <c r="QPD122" s="179"/>
      <c r="QPE122" s="179"/>
      <c r="QPF122" s="179"/>
      <c r="QPG122" s="179"/>
      <c r="QPH122" s="179"/>
      <c r="QPI122" s="179"/>
      <c r="QPJ122" s="179"/>
      <c r="QPK122" s="179"/>
      <c r="QPL122" s="179"/>
      <c r="QPM122" s="179"/>
      <c r="QPN122" s="179"/>
      <c r="QPO122" s="179"/>
      <c r="QPP122" s="179"/>
      <c r="QPQ122" s="179"/>
      <c r="QPR122" s="179"/>
      <c r="QPS122" s="179"/>
      <c r="QPT122" s="179"/>
      <c r="QPU122" s="179"/>
      <c r="QPV122" s="179"/>
      <c r="QPW122" s="179"/>
      <c r="QPX122" s="179"/>
      <c r="QPY122" s="179"/>
      <c r="QPZ122" s="179"/>
      <c r="QQA122" s="179"/>
      <c r="QQB122" s="179"/>
      <c r="QQC122" s="179"/>
      <c r="QQD122" s="179"/>
      <c r="QQE122" s="179"/>
      <c r="QQF122" s="179"/>
      <c r="QQG122" s="179"/>
      <c r="QQH122" s="179"/>
      <c r="QQI122" s="179"/>
      <c r="QQJ122" s="179"/>
      <c r="QQK122" s="179"/>
      <c r="QQL122" s="179"/>
      <c r="QQM122" s="179"/>
      <c r="QQN122" s="179"/>
      <c r="QQO122" s="179"/>
      <c r="QQP122" s="179"/>
      <c r="QQQ122" s="179"/>
      <c r="QQR122" s="179"/>
      <c r="QQS122" s="179"/>
      <c r="QQT122" s="179"/>
      <c r="QQU122" s="179"/>
      <c r="QQV122" s="179"/>
      <c r="QQW122" s="179"/>
      <c r="QQX122" s="179"/>
      <c r="QQY122" s="179"/>
      <c r="QQZ122" s="179"/>
      <c r="QRA122" s="179"/>
      <c r="QRB122" s="179"/>
      <c r="QRC122" s="179"/>
      <c r="QRD122" s="179"/>
      <c r="QRE122" s="179"/>
      <c r="QRF122" s="179"/>
      <c r="QRG122" s="179"/>
      <c r="QRH122" s="179"/>
      <c r="QRI122" s="179"/>
      <c r="QRJ122" s="179"/>
      <c r="QRK122" s="179"/>
      <c r="QRL122" s="179"/>
      <c r="QRM122" s="179"/>
      <c r="QRN122" s="179"/>
      <c r="QRO122" s="179"/>
      <c r="QRP122" s="179"/>
      <c r="QRQ122" s="179"/>
      <c r="QRR122" s="179"/>
      <c r="QRS122" s="179"/>
      <c r="QRT122" s="179"/>
      <c r="QRU122" s="179"/>
      <c r="QRV122" s="179"/>
      <c r="QRW122" s="179"/>
      <c r="QRX122" s="179"/>
      <c r="QRY122" s="179"/>
      <c r="QRZ122" s="179"/>
      <c r="QSA122" s="179"/>
      <c r="QSB122" s="179"/>
      <c r="QSC122" s="179"/>
      <c r="QSD122" s="179"/>
      <c r="QSE122" s="179"/>
      <c r="QSF122" s="179"/>
      <c r="QSG122" s="179"/>
      <c r="QSH122" s="179"/>
      <c r="QSI122" s="179"/>
      <c r="QSJ122" s="179"/>
      <c r="QSK122" s="179"/>
      <c r="QSL122" s="179"/>
      <c r="QSM122" s="179"/>
      <c r="QSN122" s="179"/>
      <c r="QSO122" s="179"/>
      <c r="QSP122" s="179"/>
      <c r="QSQ122" s="179"/>
      <c r="QSR122" s="179"/>
      <c r="QSS122" s="179"/>
      <c r="QST122" s="179"/>
      <c r="QSU122" s="179"/>
      <c r="QSV122" s="179"/>
      <c r="QSW122" s="179"/>
      <c r="QSX122" s="179"/>
      <c r="QSY122" s="179"/>
      <c r="QSZ122" s="179"/>
      <c r="QTA122" s="179"/>
      <c r="QTB122" s="179"/>
      <c r="QTC122" s="179"/>
      <c r="QTD122" s="179"/>
      <c r="QTE122" s="179"/>
      <c r="QTF122" s="179"/>
      <c r="QTG122" s="179"/>
      <c r="QTH122" s="179"/>
      <c r="QTI122" s="179"/>
      <c r="QTJ122" s="179"/>
      <c r="QTK122" s="179"/>
      <c r="QTL122" s="179"/>
      <c r="QTM122" s="179"/>
      <c r="QTN122" s="179"/>
      <c r="QTO122" s="179"/>
      <c r="QTP122" s="179"/>
      <c r="QTQ122" s="179"/>
      <c r="QTR122" s="179"/>
      <c r="QTS122" s="179"/>
      <c r="QTT122" s="179"/>
      <c r="QTU122" s="179"/>
      <c r="QTV122" s="179"/>
      <c r="QTW122" s="179"/>
      <c r="QTX122" s="179"/>
      <c r="QTY122" s="179"/>
      <c r="QTZ122" s="179"/>
      <c r="QUA122" s="179"/>
      <c r="QUB122" s="179"/>
      <c r="QUC122" s="179"/>
      <c r="QUD122" s="179"/>
      <c r="QUE122" s="179"/>
      <c r="QUF122" s="179"/>
      <c r="QUG122" s="179"/>
      <c r="QUH122" s="179"/>
      <c r="QUI122" s="179"/>
      <c r="QUJ122" s="179"/>
      <c r="QUK122" s="179"/>
      <c r="QUL122" s="179"/>
      <c r="QUM122" s="179"/>
      <c r="QUN122" s="179"/>
      <c r="QUO122" s="179"/>
      <c r="QUP122" s="179"/>
      <c r="QUQ122" s="179"/>
      <c r="QUR122" s="179"/>
      <c r="QUS122" s="179"/>
      <c r="QUT122" s="179"/>
      <c r="QUU122" s="179"/>
      <c r="QUV122" s="179"/>
      <c r="QUW122" s="179"/>
      <c r="QUX122" s="179"/>
      <c r="QUY122" s="179"/>
      <c r="QUZ122" s="179"/>
      <c r="QVA122" s="179"/>
      <c r="QVB122" s="179"/>
      <c r="QVC122" s="179"/>
      <c r="QVD122" s="179"/>
      <c r="QVE122" s="179"/>
      <c r="QVF122" s="179"/>
      <c r="QVG122" s="179"/>
      <c r="QVH122" s="179"/>
      <c r="QVI122" s="179"/>
      <c r="QVJ122" s="179"/>
      <c r="QVK122" s="179"/>
      <c r="QVL122" s="179"/>
      <c r="QVM122" s="179"/>
      <c r="QVN122" s="179"/>
      <c r="QVO122" s="179"/>
      <c r="QVP122" s="179"/>
      <c r="QVQ122" s="179"/>
      <c r="QVR122" s="179"/>
      <c r="QVS122" s="179"/>
      <c r="QVT122" s="179"/>
      <c r="QVU122" s="179"/>
      <c r="QVV122" s="179"/>
      <c r="QVW122" s="179"/>
      <c r="QVX122" s="179"/>
      <c r="QVY122" s="179"/>
      <c r="QVZ122" s="179"/>
      <c r="QWA122" s="179"/>
      <c r="QWB122" s="179"/>
      <c r="QWC122" s="179"/>
      <c r="QWD122" s="179"/>
      <c r="QWE122" s="179"/>
      <c r="QWF122" s="179"/>
      <c r="QWG122" s="179"/>
      <c r="QWH122" s="179"/>
      <c r="QWI122" s="179"/>
      <c r="QWJ122" s="179"/>
      <c r="QWK122" s="179"/>
      <c r="QWL122" s="179"/>
      <c r="QWM122" s="179"/>
      <c r="QWN122" s="179"/>
      <c r="QWO122" s="179"/>
      <c r="QWP122" s="179"/>
      <c r="QWQ122" s="179"/>
      <c r="QWR122" s="179"/>
      <c r="QWS122" s="179"/>
      <c r="QWT122" s="179"/>
      <c r="QWU122" s="179"/>
      <c r="QWV122" s="179"/>
      <c r="QWW122" s="179"/>
      <c r="QWX122" s="179"/>
      <c r="QWY122" s="179"/>
      <c r="QWZ122" s="179"/>
      <c r="QXA122" s="179"/>
      <c r="QXB122" s="179"/>
      <c r="QXC122" s="179"/>
      <c r="QXD122" s="179"/>
      <c r="QXE122" s="179"/>
      <c r="QXF122" s="179"/>
      <c r="QXG122" s="179"/>
      <c r="QXH122" s="179"/>
      <c r="QXI122" s="179"/>
      <c r="QXJ122" s="179"/>
      <c r="QXK122" s="179"/>
      <c r="QXL122" s="179"/>
      <c r="QXM122" s="179"/>
      <c r="QXN122" s="179"/>
      <c r="QXO122" s="179"/>
      <c r="QXP122" s="179"/>
      <c r="QXQ122" s="179"/>
      <c r="QXR122" s="179"/>
      <c r="QXS122" s="179"/>
      <c r="QXT122" s="179"/>
      <c r="QXU122" s="179"/>
      <c r="QXV122" s="179"/>
      <c r="QXW122" s="179"/>
      <c r="QXX122" s="179"/>
      <c r="QXY122" s="179"/>
      <c r="QXZ122" s="179"/>
      <c r="QYA122" s="179"/>
      <c r="QYB122" s="179"/>
      <c r="QYC122" s="179"/>
      <c r="QYD122" s="179"/>
      <c r="QYE122" s="179"/>
      <c r="QYF122" s="179"/>
      <c r="QYG122" s="179"/>
      <c r="QYH122" s="179"/>
      <c r="QYI122" s="179"/>
      <c r="QYJ122" s="179"/>
      <c r="QYK122" s="179"/>
      <c r="QYL122" s="179"/>
      <c r="QYM122" s="179"/>
      <c r="QYN122" s="179"/>
      <c r="QYO122" s="179"/>
      <c r="QYP122" s="179"/>
      <c r="QYQ122" s="179"/>
      <c r="QYR122" s="179"/>
      <c r="QYS122" s="179"/>
      <c r="QYT122" s="179"/>
      <c r="QYU122" s="179"/>
      <c r="QYV122" s="179"/>
      <c r="QYW122" s="179"/>
      <c r="QYX122" s="179"/>
      <c r="QYY122" s="179"/>
      <c r="QYZ122" s="179"/>
      <c r="QZA122" s="179"/>
      <c r="QZB122" s="179"/>
      <c r="QZC122" s="179"/>
      <c r="QZD122" s="179"/>
      <c r="QZE122" s="179"/>
      <c r="QZF122" s="179"/>
      <c r="QZG122" s="179"/>
      <c r="QZH122" s="179"/>
      <c r="QZI122" s="179"/>
      <c r="QZJ122" s="179"/>
      <c r="QZK122" s="179"/>
      <c r="QZL122" s="179"/>
      <c r="QZM122" s="179"/>
      <c r="QZN122" s="179"/>
      <c r="QZO122" s="179"/>
      <c r="QZP122" s="179"/>
      <c r="QZQ122" s="179"/>
      <c r="QZR122" s="179"/>
      <c r="QZS122" s="179"/>
      <c r="QZT122" s="179"/>
      <c r="QZU122" s="179"/>
      <c r="QZV122" s="179"/>
      <c r="QZW122" s="179"/>
      <c r="QZX122" s="179"/>
      <c r="QZY122" s="179"/>
      <c r="QZZ122" s="179"/>
      <c r="RAA122" s="179"/>
      <c r="RAB122" s="179"/>
      <c r="RAC122" s="179"/>
      <c r="RAD122" s="179"/>
      <c r="RAE122" s="179"/>
      <c r="RAF122" s="179"/>
      <c r="RAG122" s="179"/>
      <c r="RAH122" s="179"/>
      <c r="RAI122" s="179"/>
      <c r="RAJ122" s="179"/>
      <c r="RAK122" s="179"/>
      <c r="RAL122" s="179"/>
      <c r="RAM122" s="179"/>
      <c r="RAN122" s="179"/>
      <c r="RAO122" s="179"/>
      <c r="RAP122" s="179"/>
      <c r="RAQ122" s="179"/>
      <c r="RAR122" s="179"/>
      <c r="RAS122" s="179"/>
      <c r="RAT122" s="179"/>
      <c r="RAU122" s="179"/>
      <c r="RAV122" s="179"/>
      <c r="RAW122" s="179"/>
      <c r="RAX122" s="179"/>
      <c r="RAY122" s="179"/>
      <c r="RAZ122" s="179"/>
      <c r="RBA122" s="179"/>
      <c r="RBB122" s="179"/>
      <c r="RBC122" s="179"/>
      <c r="RBD122" s="179"/>
      <c r="RBE122" s="179"/>
      <c r="RBF122" s="179"/>
      <c r="RBG122" s="179"/>
      <c r="RBH122" s="179"/>
      <c r="RBI122" s="179"/>
      <c r="RBJ122" s="179"/>
      <c r="RBK122" s="179"/>
      <c r="RBL122" s="179"/>
      <c r="RBM122" s="179"/>
      <c r="RBN122" s="179"/>
      <c r="RBO122" s="179"/>
      <c r="RBP122" s="179"/>
      <c r="RBQ122" s="179"/>
      <c r="RBR122" s="179"/>
      <c r="RBS122" s="179"/>
      <c r="RBT122" s="179"/>
      <c r="RBU122" s="179"/>
      <c r="RBV122" s="179"/>
      <c r="RBW122" s="179"/>
      <c r="RBX122" s="179"/>
      <c r="RBY122" s="179"/>
      <c r="RBZ122" s="179"/>
      <c r="RCA122" s="179"/>
      <c r="RCB122" s="179"/>
      <c r="RCC122" s="179"/>
      <c r="RCD122" s="179"/>
      <c r="RCE122" s="179"/>
      <c r="RCF122" s="179"/>
      <c r="RCG122" s="179"/>
      <c r="RCH122" s="179"/>
      <c r="RCI122" s="179"/>
      <c r="RCJ122" s="179"/>
      <c r="RCK122" s="179"/>
      <c r="RCL122" s="179"/>
      <c r="RCM122" s="179"/>
      <c r="RCN122" s="179"/>
      <c r="RCO122" s="179"/>
      <c r="RCP122" s="179"/>
      <c r="RCQ122" s="179"/>
      <c r="RCR122" s="179"/>
      <c r="RCS122" s="179"/>
      <c r="RCT122" s="179"/>
      <c r="RCU122" s="179"/>
      <c r="RCV122" s="179"/>
      <c r="RCW122" s="179"/>
      <c r="RCX122" s="179"/>
      <c r="RCY122" s="179"/>
      <c r="RCZ122" s="179"/>
      <c r="RDA122" s="179"/>
      <c r="RDB122" s="179"/>
      <c r="RDC122" s="179"/>
      <c r="RDD122" s="179"/>
      <c r="RDE122" s="179"/>
      <c r="RDF122" s="179"/>
      <c r="RDG122" s="179"/>
      <c r="RDH122" s="179"/>
      <c r="RDI122" s="179"/>
      <c r="RDJ122" s="179"/>
      <c r="RDK122" s="179"/>
      <c r="RDL122" s="179"/>
      <c r="RDM122" s="179"/>
      <c r="RDN122" s="179"/>
      <c r="RDO122" s="179"/>
      <c r="RDP122" s="179"/>
      <c r="RDQ122" s="179"/>
      <c r="RDR122" s="179"/>
      <c r="RDS122" s="179"/>
      <c r="RDT122" s="179"/>
      <c r="RDU122" s="179"/>
      <c r="RDV122" s="179"/>
      <c r="RDW122" s="179"/>
      <c r="RDX122" s="179"/>
      <c r="RDY122" s="179"/>
      <c r="RDZ122" s="179"/>
      <c r="REA122" s="179"/>
      <c r="REB122" s="179"/>
      <c r="REC122" s="179"/>
      <c r="RED122" s="179"/>
      <c r="REE122" s="179"/>
      <c r="REF122" s="179"/>
      <c r="REG122" s="179"/>
      <c r="REH122" s="179"/>
      <c r="REI122" s="179"/>
      <c r="REJ122" s="179"/>
      <c r="REK122" s="179"/>
      <c r="REL122" s="179"/>
      <c r="REM122" s="179"/>
      <c r="REN122" s="179"/>
      <c r="REO122" s="179"/>
      <c r="REP122" s="179"/>
      <c r="REQ122" s="179"/>
      <c r="RER122" s="179"/>
      <c r="RES122" s="179"/>
      <c r="RET122" s="179"/>
      <c r="REU122" s="179"/>
      <c r="REV122" s="179"/>
      <c r="REW122" s="179"/>
      <c r="REX122" s="179"/>
      <c r="REY122" s="179"/>
      <c r="REZ122" s="179"/>
      <c r="RFA122" s="179"/>
      <c r="RFB122" s="179"/>
      <c r="RFC122" s="179"/>
      <c r="RFD122" s="179"/>
      <c r="RFE122" s="179"/>
      <c r="RFF122" s="179"/>
      <c r="RFG122" s="179"/>
      <c r="RFH122" s="179"/>
      <c r="RFI122" s="179"/>
      <c r="RFJ122" s="179"/>
      <c r="RFK122" s="179"/>
      <c r="RFL122" s="179"/>
      <c r="RFM122" s="179"/>
      <c r="RFN122" s="179"/>
      <c r="RFO122" s="179"/>
      <c r="RFP122" s="179"/>
      <c r="RFQ122" s="179"/>
      <c r="RFR122" s="179"/>
      <c r="RFS122" s="179"/>
      <c r="RFT122" s="179"/>
      <c r="RFU122" s="179"/>
      <c r="RFV122" s="179"/>
      <c r="RFW122" s="179"/>
      <c r="RFX122" s="179"/>
      <c r="RFY122" s="179"/>
      <c r="RFZ122" s="179"/>
      <c r="RGA122" s="179"/>
      <c r="RGB122" s="179"/>
      <c r="RGC122" s="179"/>
      <c r="RGD122" s="179"/>
      <c r="RGE122" s="179"/>
      <c r="RGF122" s="179"/>
      <c r="RGG122" s="179"/>
      <c r="RGH122" s="179"/>
      <c r="RGI122" s="179"/>
      <c r="RGJ122" s="179"/>
      <c r="RGK122" s="179"/>
      <c r="RGL122" s="179"/>
      <c r="RGM122" s="179"/>
      <c r="RGN122" s="179"/>
      <c r="RGO122" s="179"/>
      <c r="RGP122" s="179"/>
      <c r="RGQ122" s="179"/>
      <c r="RGR122" s="179"/>
      <c r="RGS122" s="179"/>
      <c r="RGT122" s="179"/>
      <c r="RGU122" s="179"/>
      <c r="RGV122" s="179"/>
      <c r="RGW122" s="179"/>
      <c r="RGX122" s="179"/>
      <c r="RGY122" s="179"/>
      <c r="RGZ122" s="179"/>
      <c r="RHA122" s="179"/>
      <c r="RHB122" s="179"/>
      <c r="RHC122" s="179"/>
      <c r="RHD122" s="179"/>
      <c r="RHE122" s="179"/>
      <c r="RHF122" s="179"/>
      <c r="RHG122" s="179"/>
      <c r="RHH122" s="179"/>
      <c r="RHI122" s="179"/>
      <c r="RHJ122" s="179"/>
      <c r="RHK122" s="179"/>
      <c r="RHL122" s="179"/>
      <c r="RHM122" s="179"/>
      <c r="RHN122" s="179"/>
      <c r="RHO122" s="179"/>
      <c r="RHP122" s="179"/>
      <c r="RHQ122" s="179"/>
      <c r="RHR122" s="179"/>
      <c r="RHS122" s="179"/>
      <c r="RHT122" s="179"/>
      <c r="RHU122" s="179"/>
      <c r="RHV122" s="179"/>
      <c r="RHW122" s="179"/>
      <c r="RHX122" s="179"/>
      <c r="RHY122" s="179"/>
      <c r="RHZ122" s="179"/>
      <c r="RIA122" s="179"/>
      <c r="RIB122" s="179"/>
      <c r="RIC122" s="179"/>
      <c r="RID122" s="179"/>
      <c r="RIE122" s="179"/>
      <c r="RIF122" s="179"/>
      <c r="RIG122" s="179"/>
      <c r="RIH122" s="179"/>
      <c r="RII122" s="179"/>
      <c r="RIJ122" s="179"/>
      <c r="RIK122" s="179"/>
      <c r="RIL122" s="179"/>
      <c r="RIM122" s="179"/>
      <c r="RIN122" s="179"/>
      <c r="RIO122" s="179"/>
      <c r="RIP122" s="179"/>
      <c r="RIQ122" s="179"/>
      <c r="RIR122" s="179"/>
      <c r="RIS122" s="179"/>
      <c r="RIT122" s="179"/>
      <c r="RIU122" s="179"/>
      <c r="RIV122" s="179"/>
      <c r="RIW122" s="179"/>
      <c r="RIX122" s="179"/>
      <c r="RIY122" s="179"/>
      <c r="RIZ122" s="179"/>
      <c r="RJA122" s="179"/>
      <c r="RJB122" s="179"/>
      <c r="RJC122" s="179"/>
      <c r="RJD122" s="179"/>
      <c r="RJE122" s="179"/>
      <c r="RJF122" s="179"/>
      <c r="RJG122" s="179"/>
      <c r="RJH122" s="179"/>
      <c r="RJI122" s="179"/>
      <c r="RJJ122" s="179"/>
      <c r="RJK122" s="179"/>
      <c r="RJL122" s="179"/>
      <c r="RJM122" s="179"/>
      <c r="RJN122" s="179"/>
      <c r="RJO122" s="179"/>
      <c r="RJP122" s="179"/>
      <c r="RJQ122" s="179"/>
      <c r="RJR122" s="179"/>
      <c r="RJS122" s="179"/>
      <c r="RJT122" s="179"/>
      <c r="RJU122" s="179"/>
      <c r="RJV122" s="179"/>
      <c r="RJW122" s="179"/>
      <c r="RJX122" s="179"/>
      <c r="RJY122" s="179"/>
      <c r="RJZ122" s="179"/>
      <c r="RKA122" s="179"/>
      <c r="RKB122" s="179"/>
      <c r="RKC122" s="179"/>
      <c r="RKD122" s="179"/>
      <c r="RKE122" s="179"/>
      <c r="RKF122" s="179"/>
      <c r="RKG122" s="179"/>
      <c r="RKH122" s="179"/>
      <c r="RKI122" s="179"/>
      <c r="RKJ122" s="179"/>
      <c r="RKK122" s="179"/>
      <c r="RKL122" s="179"/>
      <c r="RKM122" s="179"/>
      <c r="RKN122" s="179"/>
      <c r="RKO122" s="179"/>
      <c r="RKP122" s="179"/>
      <c r="RKQ122" s="179"/>
      <c r="RKR122" s="179"/>
      <c r="RKS122" s="179"/>
      <c r="RKT122" s="179"/>
      <c r="RKU122" s="179"/>
      <c r="RKV122" s="179"/>
      <c r="RKW122" s="179"/>
      <c r="RKX122" s="179"/>
      <c r="RKY122" s="179"/>
      <c r="RKZ122" s="179"/>
      <c r="RLA122" s="179"/>
      <c r="RLB122" s="179"/>
      <c r="RLC122" s="179"/>
      <c r="RLD122" s="179"/>
      <c r="RLE122" s="179"/>
      <c r="RLF122" s="179"/>
      <c r="RLG122" s="179"/>
      <c r="RLH122" s="179"/>
      <c r="RLI122" s="179"/>
      <c r="RLJ122" s="179"/>
      <c r="RLK122" s="179"/>
      <c r="RLL122" s="179"/>
      <c r="RLM122" s="179"/>
      <c r="RLN122" s="179"/>
      <c r="RLO122" s="179"/>
      <c r="RLP122" s="179"/>
      <c r="RLQ122" s="179"/>
      <c r="RLR122" s="179"/>
      <c r="RLS122" s="179"/>
      <c r="RLT122" s="179"/>
      <c r="RLU122" s="179"/>
      <c r="RLV122" s="179"/>
      <c r="RLW122" s="179"/>
      <c r="RLX122" s="179"/>
      <c r="RLY122" s="179"/>
      <c r="RLZ122" s="179"/>
      <c r="RMA122" s="179"/>
      <c r="RMB122" s="179"/>
      <c r="RMC122" s="179"/>
      <c r="RMD122" s="179"/>
      <c r="RME122" s="179"/>
      <c r="RMF122" s="179"/>
      <c r="RMG122" s="179"/>
      <c r="RMH122" s="179"/>
      <c r="RMI122" s="179"/>
      <c r="RMJ122" s="179"/>
      <c r="RMK122" s="179"/>
      <c r="RML122" s="179"/>
      <c r="RMM122" s="179"/>
      <c r="RMN122" s="179"/>
      <c r="RMO122" s="179"/>
      <c r="RMP122" s="179"/>
      <c r="RMQ122" s="179"/>
      <c r="RMR122" s="179"/>
      <c r="RMS122" s="179"/>
      <c r="RMT122" s="179"/>
      <c r="RMU122" s="179"/>
      <c r="RMV122" s="179"/>
      <c r="RMW122" s="179"/>
      <c r="RMX122" s="179"/>
      <c r="RMY122" s="179"/>
      <c r="RMZ122" s="179"/>
      <c r="RNA122" s="179"/>
      <c r="RNB122" s="179"/>
      <c r="RNC122" s="179"/>
      <c r="RND122" s="179"/>
      <c r="RNE122" s="179"/>
      <c r="RNF122" s="179"/>
      <c r="RNG122" s="179"/>
      <c r="RNH122" s="179"/>
      <c r="RNI122" s="179"/>
      <c r="RNJ122" s="179"/>
      <c r="RNK122" s="179"/>
      <c r="RNL122" s="179"/>
      <c r="RNM122" s="179"/>
      <c r="RNN122" s="179"/>
      <c r="RNO122" s="179"/>
      <c r="RNP122" s="179"/>
      <c r="RNQ122" s="179"/>
      <c r="RNR122" s="179"/>
      <c r="RNS122" s="179"/>
      <c r="RNT122" s="179"/>
      <c r="RNU122" s="179"/>
      <c r="RNV122" s="179"/>
      <c r="RNW122" s="179"/>
      <c r="RNX122" s="179"/>
      <c r="RNY122" s="179"/>
      <c r="RNZ122" s="179"/>
      <c r="ROA122" s="179"/>
      <c r="ROB122" s="179"/>
      <c r="ROC122" s="179"/>
      <c r="ROD122" s="179"/>
      <c r="ROE122" s="179"/>
      <c r="ROF122" s="179"/>
      <c r="ROG122" s="179"/>
      <c r="ROH122" s="179"/>
      <c r="ROI122" s="179"/>
      <c r="ROJ122" s="179"/>
      <c r="ROK122" s="179"/>
      <c r="ROL122" s="179"/>
      <c r="ROM122" s="179"/>
      <c r="RON122" s="179"/>
      <c r="ROO122" s="179"/>
      <c r="ROP122" s="179"/>
      <c r="ROQ122" s="179"/>
      <c r="ROR122" s="179"/>
      <c r="ROS122" s="179"/>
      <c r="ROT122" s="179"/>
      <c r="ROU122" s="179"/>
      <c r="ROV122" s="179"/>
      <c r="ROW122" s="179"/>
      <c r="ROX122" s="179"/>
      <c r="ROY122" s="179"/>
      <c r="ROZ122" s="179"/>
      <c r="RPA122" s="179"/>
      <c r="RPB122" s="179"/>
      <c r="RPC122" s="179"/>
      <c r="RPD122" s="179"/>
      <c r="RPE122" s="179"/>
      <c r="RPF122" s="179"/>
      <c r="RPG122" s="179"/>
      <c r="RPH122" s="179"/>
      <c r="RPI122" s="179"/>
      <c r="RPJ122" s="179"/>
      <c r="RPK122" s="179"/>
      <c r="RPL122" s="179"/>
      <c r="RPM122" s="179"/>
      <c r="RPN122" s="179"/>
      <c r="RPO122" s="179"/>
      <c r="RPP122" s="179"/>
      <c r="RPQ122" s="179"/>
      <c r="RPR122" s="179"/>
      <c r="RPS122" s="179"/>
      <c r="RPT122" s="179"/>
      <c r="RPU122" s="179"/>
      <c r="RPV122" s="179"/>
      <c r="RPW122" s="179"/>
      <c r="RPX122" s="179"/>
      <c r="RPY122" s="179"/>
      <c r="RPZ122" s="179"/>
      <c r="RQA122" s="179"/>
      <c r="RQB122" s="179"/>
      <c r="RQC122" s="179"/>
      <c r="RQD122" s="179"/>
      <c r="RQE122" s="179"/>
      <c r="RQF122" s="179"/>
      <c r="RQG122" s="179"/>
      <c r="RQH122" s="179"/>
      <c r="RQI122" s="179"/>
      <c r="RQJ122" s="179"/>
      <c r="RQK122" s="179"/>
      <c r="RQL122" s="179"/>
      <c r="RQM122" s="179"/>
      <c r="RQN122" s="179"/>
      <c r="RQO122" s="179"/>
      <c r="RQP122" s="179"/>
      <c r="RQQ122" s="179"/>
      <c r="RQR122" s="179"/>
      <c r="RQS122" s="179"/>
      <c r="RQT122" s="179"/>
      <c r="RQU122" s="179"/>
      <c r="RQV122" s="179"/>
      <c r="RQW122" s="179"/>
      <c r="RQX122" s="179"/>
      <c r="RQY122" s="179"/>
      <c r="RQZ122" s="179"/>
      <c r="RRA122" s="179"/>
      <c r="RRB122" s="179"/>
      <c r="RRC122" s="179"/>
      <c r="RRD122" s="179"/>
      <c r="RRE122" s="179"/>
      <c r="RRF122" s="179"/>
      <c r="RRG122" s="179"/>
      <c r="RRH122" s="179"/>
      <c r="RRI122" s="179"/>
      <c r="RRJ122" s="179"/>
      <c r="RRK122" s="179"/>
      <c r="RRL122" s="179"/>
      <c r="RRM122" s="179"/>
      <c r="RRN122" s="179"/>
      <c r="RRO122" s="179"/>
      <c r="RRP122" s="179"/>
      <c r="RRQ122" s="179"/>
      <c r="RRR122" s="179"/>
      <c r="RRS122" s="179"/>
      <c r="RRT122" s="179"/>
      <c r="RRU122" s="179"/>
      <c r="RRV122" s="179"/>
      <c r="RRW122" s="179"/>
      <c r="RRX122" s="179"/>
      <c r="RRY122" s="179"/>
      <c r="RRZ122" s="179"/>
      <c r="RSA122" s="179"/>
      <c r="RSB122" s="179"/>
      <c r="RSC122" s="179"/>
      <c r="RSD122" s="179"/>
      <c r="RSE122" s="179"/>
      <c r="RSF122" s="179"/>
      <c r="RSG122" s="179"/>
      <c r="RSH122" s="179"/>
      <c r="RSI122" s="179"/>
      <c r="RSJ122" s="179"/>
      <c r="RSK122" s="179"/>
      <c r="RSL122" s="179"/>
      <c r="RSM122" s="179"/>
      <c r="RSN122" s="179"/>
      <c r="RSO122" s="179"/>
      <c r="RSP122" s="179"/>
      <c r="RSQ122" s="179"/>
      <c r="RSR122" s="179"/>
      <c r="RSS122" s="179"/>
      <c r="RST122" s="179"/>
      <c r="RSU122" s="179"/>
      <c r="RSV122" s="179"/>
      <c r="RSW122" s="179"/>
      <c r="RSX122" s="179"/>
      <c r="RSY122" s="179"/>
      <c r="RSZ122" s="179"/>
      <c r="RTA122" s="179"/>
      <c r="RTB122" s="179"/>
      <c r="RTC122" s="179"/>
      <c r="RTD122" s="179"/>
      <c r="RTE122" s="179"/>
      <c r="RTF122" s="179"/>
      <c r="RTG122" s="179"/>
      <c r="RTH122" s="179"/>
      <c r="RTI122" s="179"/>
      <c r="RTJ122" s="179"/>
      <c r="RTK122" s="179"/>
      <c r="RTL122" s="179"/>
      <c r="RTM122" s="179"/>
      <c r="RTN122" s="179"/>
      <c r="RTO122" s="179"/>
      <c r="RTP122" s="179"/>
      <c r="RTQ122" s="179"/>
      <c r="RTR122" s="179"/>
      <c r="RTS122" s="179"/>
      <c r="RTT122" s="179"/>
      <c r="RTU122" s="179"/>
      <c r="RTV122" s="179"/>
      <c r="RTW122" s="179"/>
      <c r="RTX122" s="179"/>
      <c r="RTY122" s="179"/>
      <c r="RTZ122" s="179"/>
      <c r="RUA122" s="179"/>
      <c r="RUB122" s="179"/>
      <c r="RUC122" s="179"/>
      <c r="RUD122" s="179"/>
      <c r="RUE122" s="179"/>
      <c r="RUF122" s="179"/>
      <c r="RUG122" s="179"/>
      <c r="RUH122" s="179"/>
      <c r="RUI122" s="179"/>
      <c r="RUJ122" s="179"/>
      <c r="RUK122" s="179"/>
      <c r="RUL122" s="179"/>
      <c r="RUM122" s="179"/>
      <c r="RUN122" s="179"/>
      <c r="RUO122" s="179"/>
      <c r="RUP122" s="179"/>
      <c r="RUQ122" s="179"/>
      <c r="RUR122" s="179"/>
      <c r="RUS122" s="179"/>
      <c r="RUT122" s="179"/>
      <c r="RUU122" s="179"/>
      <c r="RUV122" s="179"/>
      <c r="RUW122" s="179"/>
      <c r="RUX122" s="179"/>
      <c r="RUY122" s="179"/>
      <c r="RUZ122" s="179"/>
      <c r="RVA122" s="179"/>
      <c r="RVB122" s="179"/>
      <c r="RVC122" s="179"/>
      <c r="RVD122" s="179"/>
      <c r="RVE122" s="179"/>
      <c r="RVF122" s="179"/>
      <c r="RVG122" s="179"/>
      <c r="RVH122" s="179"/>
      <c r="RVI122" s="179"/>
      <c r="RVJ122" s="179"/>
      <c r="RVK122" s="179"/>
      <c r="RVL122" s="179"/>
      <c r="RVM122" s="179"/>
      <c r="RVN122" s="179"/>
      <c r="RVO122" s="179"/>
      <c r="RVP122" s="179"/>
      <c r="RVQ122" s="179"/>
      <c r="RVR122" s="179"/>
      <c r="RVS122" s="179"/>
      <c r="RVT122" s="179"/>
      <c r="RVU122" s="179"/>
      <c r="RVV122" s="179"/>
      <c r="RVW122" s="179"/>
      <c r="RVX122" s="179"/>
      <c r="RVY122" s="179"/>
      <c r="RVZ122" s="179"/>
      <c r="RWA122" s="179"/>
      <c r="RWB122" s="179"/>
      <c r="RWC122" s="179"/>
      <c r="RWD122" s="179"/>
      <c r="RWE122" s="179"/>
      <c r="RWF122" s="179"/>
      <c r="RWG122" s="179"/>
      <c r="RWH122" s="179"/>
      <c r="RWI122" s="179"/>
      <c r="RWJ122" s="179"/>
      <c r="RWK122" s="179"/>
      <c r="RWL122" s="179"/>
      <c r="RWM122" s="179"/>
      <c r="RWN122" s="179"/>
      <c r="RWO122" s="179"/>
      <c r="RWP122" s="179"/>
      <c r="RWQ122" s="179"/>
      <c r="RWR122" s="179"/>
      <c r="RWS122" s="179"/>
      <c r="RWT122" s="179"/>
      <c r="RWU122" s="179"/>
      <c r="RWV122" s="179"/>
      <c r="RWW122" s="179"/>
      <c r="RWX122" s="179"/>
      <c r="RWY122" s="179"/>
      <c r="RWZ122" s="179"/>
      <c r="RXA122" s="179"/>
      <c r="RXB122" s="179"/>
      <c r="RXC122" s="179"/>
      <c r="RXD122" s="179"/>
      <c r="RXE122" s="179"/>
      <c r="RXF122" s="179"/>
      <c r="RXG122" s="179"/>
      <c r="RXH122" s="179"/>
      <c r="RXI122" s="179"/>
      <c r="RXJ122" s="179"/>
      <c r="RXK122" s="179"/>
      <c r="RXL122" s="179"/>
      <c r="RXM122" s="179"/>
      <c r="RXN122" s="179"/>
      <c r="RXO122" s="179"/>
      <c r="RXP122" s="179"/>
      <c r="RXQ122" s="179"/>
      <c r="RXR122" s="179"/>
      <c r="RXS122" s="179"/>
      <c r="RXT122" s="179"/>
      <c r="RXU122" s="179"/>
      <c r="RXV122" s="179"/>
      <c r="RXW122" s="179"/>
      <c r="RXX122" s="179"/>
      <c r="RXY122" s="179"/>
      <c r="RXZ122" s="179"/>
      <c r="RYA122" s="179"/>
      <c r="RYB122" s="179"/>
      <c r="RYC122" s="179"/>
      <c r="RYD122" s="179"/>
      <c r="RYE122" s="179"/>
      <c r="RYF122" s="179"/>
      <c r="RYG122" s="179"/>
      <c r="RYH122" s="179"/>
      <c r="RYI122" s="179"/>
      <c r="RYJ122" s="179"/>
      <c r="RYK122" s="179"/>
      <c r="RYL122" s="179"/>
      <c r="RYM122" s="179"/>
      <c r="RYN122" s="179"/>
      <c r="RYO122" s="179"/>
      <c r="RYP122" s="179"/>
      <c r="RYQ122" s="179"/>
      <c r="RYR122" s="179"/>
      <c r="RYS122" s="179"/>
      <c r="RYT122" s="179"/>
      <c r="RYU122" s="179"/>
      <c r="RYV122" s="179"/>
      <c r="RYW122" s="179"/>
      <c r="RYX122" s="179"/>
      <c r="RYY122" s="179"/>
      <c r="RYZ122" s="179"/>
      <c r="RZA122" s="179"/>
      <c r="RZB122" s="179"/>
      <c r="RZC122" s="179"/>
      <c r="RZD122" s="179"/>
      <c r="RZE122" s="179"/>
      <c r="RZF122" s="179"/>
      <c r="RZG122" s="179"/>
      <c r="RZH122" s="179"/>
      <c r="RZI122" s="179"/>
      <c r="RZJ122" s="179"/>
      <c r="RZK122" s="179"/>
      <c r="RZL122" s="179"/>
      <c r="RZM122" s="179"/>
      <c r="RZN122" s="179"/>
      <c r="RZO122" s="179"/>
      <c r="RZP122" s="179"/>
      <c r="RZQ122" s="179"/>
      <c r="RZR122" s="179"/>
      <c r="RZS122" s="179"/>
      <c r="RZT122" s="179"/>
      <c r="RZU122" s="179"/>
      <c r="RZV122" s="179"/>
      <c r="RZW122" s="179"/>
      <c r="RZX122" s="179"/>
      <c r="RZY122" s="179"/>
      <c r="RZZ122" s="179"/>
      <c r="SAA122" s="179"/>
      <c r="SAB122" s="179"/>
      <c r="SAC122" s="179"/>
      <c r="SAD122" s="179"/>
      <c r="SAE122" s="179"/>
      <c r="SAF122" s="179"/>
      <c r="SAG122" s="179"/>
      <c r="SAH122" s="179"/>
      <c r="SAI122" s="179"/>
      <c r="SAJ122" s="179"/>
      <c r="SAK122" s="179"/>
      <c r="SAL122" s="179"/>
      <c r="SAM122" s="179"/>
      <c r="SAN122" s="179"/>
      <c r="SAO122" s="179"/>
      <c r="SAP122" s="179"/>
      <c r="SAQ122" s="179"/>
      <c r="SAR122" s="179"/>
      <c r="SAS122" s="179"/>
      <c r="SAT122" s="179"/>
      <c r="SAU122" s="179"/>
      <c r="SAV122" s="179"/>
      <c r="SAW122" s="179"/>
      <c r="SAX122" s="179"/>
      <c r="SAY122" s="179"/>
      <c r="SAZ122" s="179"/>
      <c r="SBA122" s="179"/>
      <c r="SBB122" s="179"/>
      <c r="SBC122" s="179"/>
      <c r="SBD122" s="179"/>
      <c r="SBE122" s="179"/>
      <c r="SBF122" s="179"/>
      <c r="SBG122" s="179"/>
      <c r="SBH122" s="179"/>
      <c r="SBI122" s="179"/>
      <c r="SBJ122" s="179"/>
      <c r="SBK122" s="179"/>
      <c r="SBL122" s="179"/>
      <c r="SBM122" s="179"/>
      <c r="SBN122" s="179"/>
      <c r="SBO122" s="179"/>
      <c r="SBP122" s="179"/>
      <c r="SBQ122" s="179"/>
      <c r="SBR122" s="179"/>
      <c r="SBS122" s="179"/>
      <c r="SBT122" s="179"/>
      <c r="SBU122" s="179"/>
      <c r="SBV122" s="179"/>
      <c r="SBW122" s="179"/>
      <c r="SBX122" s="179"/>
      <c r="SBY122" s="179"/>
      <c r="SBZ122" s="179"/>
      <c r="SCA122" s="179"/>
      <c r="SCB122" s="179"/>
      <c r="SCC122" s="179"/>
      <c r="SCD122" s="179"/>
      <c r="SCE122" s="179"/>
      <c r="SCF122" s="179"/>
      <c r="SCG122" s="179"/>
      <c r="SCH122" s="179"/>
      <c r="SCI122" s="179"/>
      <c r="SCJ122" s="179"/>
      <c r="SCK122" s="179"/>
      <c r="SCL122" s="179"/>
      <c r="SCM122" s="179"/>
      <c r="SCN122" s="179"/>
      <c r="SCO122" s="179"/>
      <c r="SCP122" s="179"/>
      <c r="SCQ122" s="179"/>
      <c r="SCR122" s="179"/>
      <c r="SCS122" s="179"/>
      <c r="SCT122" s="179"/>
      <c r="SCU122" s="179"/>
      <c r="SCV122" s="179"/>
      <c r="SCW122" s="179"/>
      <c r="SCX122" s="179"/>
      <c r="SCY122" s="179"/>
      <c r="SCZ122" s="179"/>
      <c r="SDA122" s="179"/>
      <c r="SDB122" s="179"/>
      <c r="SDC122" s="179"/>
      <c r="SDD122" s="179"/>
      <c r="SDE122" s="179"/>
      <c r="SDF122" s="179"/>
      <c r="SDG122" s="179"/>
      <c r="SDH122" s="179"/>
      <c r="SDI122" s="179"/>
      <c r="SDJ122" s="179"/>
      <c r="SDK122" s="179"/>
      <c r="SDL122" s="179"/>
      <c r="SDM122" s="179"/>
      <c r="SDN122" s="179"/>
      <c r="SDO122" s="179"/>
      <c r="SDP122" s="179"/>
      <c r="SDQ122" s="179"/>
      <c r="SDR122" s="179"/>
      <c r="SDS122" s="179"/>
      <c r="SDT122" s="179"/>
      <c r="SDU122" s="179"/>
      <c r="SDV122" s="179"/>
      <c r="SDW122" s="179"/>
      <c r="SDX122" s="179"/>
      <c r="SDY122" s="179"/>
      <c r="SDZ122" s="179"/>
      <c r="SEA122" s="179"/>
      <c r="SEB122" s="179"/>
      <c r="SEC122" s="179"/>
      <c r="SED122" s="179"/>
      <c r="SEE122" s="179"/>
      <c r="SEF122" s="179"/>
      <c r="SEG122" s="179"/>
      <c r="SEH122" s="179"/>
      <c r="SEI122" s="179"/>
      <c r="SEJ122" s="179"/>
      <c r="SEK122" s="179"/>
      <c r="SEL122" s="179"/>
      <c r="SEM122" s="179"/>
      <c r="SEN122" s="179"/>
      <c r="SEO122" s="179"/>
      <c r="SEP122" s="179"/>
      <c r="SEQ122" s="179"/>
      <c r="SER122" s="179"/>
      <c r="SES122" s="179"/>
      <c r="SET122" s="179"/>
      <c r="SEU122" s="179"/>
      <c r="SEV122" s="179"/>
      <c r="SEW122" s="179"/>
      <c r="SEX122" s="179"/>
      <c r="SEY122" s="179"/>
      <c r="SEZ122" s="179"/>
      <c r="SFA122" s="179"/>
      <c r="SFB122" s="179"/>
      <c r="SFC122" s="179"/>
      <c r="SFD122" s="179"/>
      <c r="SFE122" s="179"/>
      <c r="SFF122" s="179"/>
      <c r="SFG122" s="179"/>
      <c r="SFH122" s="179"/>
      <c r="SFI122" s="179"/>
      <c r="SFJ122" s="179"/>
      <c r="SFK122" s="179"/>
      <c r="SFL122" s="179"/>
      <c r="SFM122" s="179"/>
      <c r="SFN122" s="179"/>
      <c r="SFO122" s="179"/>
      <c r="SFP122" s="179"/>
      <c r="SFQ122" s="179"/>
      <c r="SFR122" s="179"/>
      <c r="SFS122" s="179"/>
      <c r="SFT122" s="179"/>
      <c r="SFU122" s="179"/>
      <c r="SFV122" s="179"/>
      <c r="SFW122" s="179"/>
      <c r="SFX122" s="179"/>
      <c r="SFY122" s="179"/>
      <c r="SFZ122" s="179"/>
      <c r="SGA122" s="179"/>
      <c r="SGB122" s="179"/>
      <c r="SGC122" s="179"/>
      <c r="SGD122" s="179"/>
      <c r="SGE122" s="179"/>
      <c r="SGF122" s="179"/>
      <c r="SGG122" s="179"/>
      <c r="SGH122" s="179"/>
      <c r="SGI122" s="179"/>
      <c r="SGJ122" s="179"/>
      <c r="SGK122" s="179"/>
      <c r="SGL122" s="179"/>
      <c r="SGM122" s="179"/>
      <c r="SGN122" s="179"/>
      <c r="SGO122" s="179"/>
      <c r="SGP122" s="179"/>
      <c r="SGQ122" s="179"/>
      <c r="SGR122" s="179"/>
      <c r="SGS122" s="179"/>
      <c r="SGT122" s="179"/>
      <c r="SGU122" s="179"/>
      <c r="SGV122" s="179"/>
      <c r="SGW122" s="179"/>
      <c r="SGX122" s="179"/>
      <c r="SGY122" s="179"/>
      <c r="SGZ122" s="179"/>
      <c r="SHA122" s="179"/>
      <c r="SHB122" s="179"/>
      <c r="SHC122" s="179"/>
      <c r="SHD122" s="179"/>
      <c r="SHE122" s="179"/>
      <c r="SHF122" s="179"/>
      <c r="SHG122" s="179"/>
      <c r="SHH122" s="179"/>
      <c r="SHI122" s="179"/>
      <c r="SHJ122" s="179"/>
      <c r="SHK122" s="179"/>
      <c r="SHL122" s="179"/>
      <c r="SHM122" s="179"/>
      <c r="SHN122" s="179"/>
      <c r="SHO122" s="179"/>
      <c r="SHP122" s="179"/>
      <c r="SHQ122" s="179"/>
      <c r="SHR122" s="179"/>
      <c r="SHS122" s="179"/>
      <c r="SHT122" s="179"/>
      <c r="SHU122" s="179"/>
      <c r="SHV122" s="179"/>
      <c r="SHW122" s="179"/>
      <c r="SHX122" s="179"/>
      <c r="SHY122" s="179"/>
      <c r="SHZ122" s="179"/>
      <c r="SIA122" s="179"/>
      <c r="SIB122" s="179"/>
      <c r="SIC122" s="179"/>
      <c r="SID122" s="179"/>
      <c r="SIE122" s="179"/>
      <c r="SIF122" s="179"/>
      <c r="SIG122" s="179"/>
      <c r="SIH122" s="179"/>
      <c r="SII122" s="179"/>
      <c r="SIJ122" s="179"/>
      <c r="SIK122" s="179"/>
      <c r="SIL122" s="179"/>
      <c r="SIM122" s="179"/>
      <c r="SIN122" s="179"/>
      <c r="SIO122" s="179"/>
      <c r="SIP122" s="179"/>
      <c r="SIQ122" s="179"/>
      <c r="SIR122" s="179"/>
      <c r="SIS122" s="179"/>
      <c r="SIT122" s="179"/>
      <c r="SIU122" s="179"/>
      <c r="SIV122" s="179"/>
      <c r="SIW122" s="179"/>
      <c r="SIX122" s="179"/>
      <c r="SIY122" s="179"/>
      <c r="SIZ122" s="179"/>
      <c r="SJA122" s="179"/>
      <c r="SJB122" s="179"/>
      <c r="SJC122" s="179"/>
      <c r="SJD122" s="179"/>
      <c r="SJE122" s="179"/>
      <c r="SJF122" s="179"/>
      <c r="SJG122" s="179"/>
      <c r="SJH122" s="179"/>
      <c r="SJI122" s="179"/>
      <c r="SJJ122" s="179"/>
      <c r="SJK122" s="179"/>
      <c r="SJL122" s="179"/>
      <c r="SJM122" s="179"/>
      <c r="SJN122" s="179"/>
      <c r="SJO122" s="179"/>
      <c r="SJP122" s="179"/>
      <c r="SJQ122" s="179"/>
      <c r="SJR122" s="179"/>
      <c r="SJS122" s="179"/>
      <c r="SJT122" s="179"/>
      <c r="SJU122" s="179"/>
      <c r="SJV122" s="179"/>
      <c r="SJW122" s="179"/>
      <c r="SJX122" s="179"/>
      <c r="SJY122" s="179"/>
      <c r="SJZ122" s="179"/>
      <c r="SKA122" s="179"/>
      <c r="SKB122" s="179"/>
      <c r="SKC122" s="179"/>
      <c r="SKD122" s="179"/>
      <c r="SKE122" s="179"/>
      <c r="SKF122" s="179"/>
      <c r="SKG122" s="179"/>
      <c r="SKH122" s="179"/>
      <c r="SKI122" s="179"/>
      <c r="SKJ122" s="179"/>
      <c r="SKK122" s="179"/>
      <c r="SKL122" s="179"/>
      <c r="SKM122" s="179"/>
      <c r="SKN122" s="179"/>
      <c r="SKO122" s="179"/>
      <c r="SKP122" s="179"/>
      <c r="SKQ122" s="179"/>
      <c r="SKR122" s="179"/>
      <c r="SKS122" s="179"/>
      <c r="SKT122" s="179"/>
      <c r="SKU122" s="179"/>
      <c r="SKV122" s="179"/>
      <c r="SKW122" s="179"/>
      <c r="SKX122" s="179"/>
      <c r="SKY122" s="179"/>
      <c r="SKZ122" s="179"/>
      <c r="SLA122" s="179"/>
      <c r="SLB122" s="179"/>
      <c r="SLC122" s="179"/>
      <c r="SLD122" s="179"/>
      <c r="SLE122" s="179"/>
      <c r="SLF122" s="179"/>
      <c r="SLG122" s="179"/>
      <c r="SLH122" s="179"/>
      <c r="SLI122" s="179"/>
      <c r="SLJ122" s="179"/>
      <c r="SLK122" s="179"/>
      <c r="SLL122" s="179"/>
      <c r="SLM122" s="179"/>
      <c r="SLN122" s="179"/>
      <c r="SLO122" s="179"/>
      <c r="SLP122" s="179"/>
      <c r="SLQ122" s="179"/>
      <c r="SLR122" s="179"/>
      <c r="SLS122" s="179"/>
      <c r="SLT122" s="179"/>
      <c r="SLU122" s="179"/>
      <c r="SLV122" s="179"/>
      <c r="SLW122" s="179"/>
      <c r="SLX122" s="179"/>
      <c r="SLY122" s="179"/>
      <c r="SLZ122" s="179"/>
      <c r="SMA122" s="179"/>
      <c r="SMB122" s="179"/>
      <c r="SMC122" s="179"/>
      <c r="SMD122" s="179"/>
      <c r="SME122" s="179"/>
      <c r="SMF122" s="179"/>
      <c r="SMG122" s="179"/>
      <c r="SMH122" s="179"/>
      <c r="SMI122" s="179"/>
      <c r="SMJ122" s="179"/>
      <c r="SMK122" s="179"/>
      <c r="SML122" s="179"/>
      <c r="SMM122" s="179"/>
      <c r="SMN122" s="179"/>
      <c r="SMO122" s="179"/>
      <c r="SMP122" s="179"/>
      <c r="SMQ122" s="179"/>
      <c r="SMR122" s="179"/>
      <c r="SMS122" s="179"/>
      <c r="SMT122" s="179"/>
      <c r="SMU122" s="179"/>
      <c r="SMV122" s="179"/>
      <c r="SMW122" s="179"/>
      <c r="SMX122" s="179"/>
      <c r="SMY122" s="179"/>
      <c r="SMZ122" s="179"/>
      <c r="SNA122" s="179"/>
      <c r="SNB122" s="179"/>
      <c r="SNC122" s="179"/>
      <c r="SND122" s="179"/>
      <c r="SNE122" s="179"/>
      <c r="SNF122" s="179"/>
      <c r="SNG122" s="179"/>
      <c r="SNH122" s="179"/>
      <c r="SNI122" s="179"/>
      <c r="SNJ122" s="179"/>
      <c r="SNK122" s="179"/>
      <c r="SNL122" s="179"/>
      <c r="SNM122" s="179"/>
      <c r="SNN122" s="179"/>
      <c r="SNO122" s="179"/>
      <c r="SNP122" s="179"/>
      <c r="SNQ122" s="179"/>
      <c r="SNR122" s="179"/>
      <c r="SNS122" s="179"/>
      <c r="SNT122" s="179"/>
      <c r="SNU122" s="179"/>
      <c r="SNV122" s="179"/>
      <c r="SNW122" s="179"/>
      <c r="SNX122" s="179"/>
      <c r="SNY122" s="179"/>
      <c r="SNZ122" s="179"/>
      <c r="SOA122" s="179"/>
      <c r="SOB122" s="179"/>
      <c r="SOC122" s="179"/>
      <c r="SOD122" s="179"/>
      <c r="SOE122" s="179"/>
      <c r="SOF122" s="179"/>
      <c r="SOG122" s="179"/>
      <c r="SOH122" s="179"/>
      <c r="SOI122" s="179"/>
      <c r="SOJ122" s="179"/>
      <c r="SOK122" s="179"/>
      <c r="SOL122" s="179"/>
      <c r="SOM122" s="179"/>
      <c r="SON122" s="179"/>
      <c r="SOO122" s="179"/>
      <c r="SOP122" s="179"/>
      <c r="SOQ122" s="179"/>
      <c r="SOR122" s="179"/>
      <c r="SOS122" s="179"/>
      <c r="SOT122" s="179"/>
      <c r="SOU122" s="179"/>
      <c r="SOV122" s="179"/>
      <c r="SOW122" s="179"/>
      <c r="SOX122" s="179"/>
      <c r="SOY122" s="179"/>
      <c r="SOZ122" s="179"/>
      <c r="SPA122" s="179"/>
      <c r="SPB122" s="179"/>
      <c r="SPC122" s="179"/>
      <c r="SPD122" s="179"/>
      <c r="SPE122" s="179"/>
      <c r="SPF122" s="179"/>
      <c r="SPG122" s="179"/>
      <c r="SPH122" s="179"/>
      <c r="SPI122" s="179"/>
      <c r="SPJ122" s="179"/>
      <c r="SPK122" s="179"/>
      <c r="SPL122" s="179"/>
      <c r="SPM122" s="179"/>
      <c r="SPN122" s="179"/>
      <c r="SPO122" s="179"/>
      <c r="SPP122" s="179"/>
      <c r="SPQ122" s="179"/>
      <c r="SPR122" s="179"/>
      <c r="SPS122" s="179"/>
      <c r="SPT122" s="179"/>
      <c r="SPU122" s="179"/>
      <c r="SPV122" s="179"/>
      <c r="SPW122" s="179"/>
      <c r="SPX122" s="179"/>
      <c r="SPY122" s="179"/>
      <c r="SPZ122" s="179"/>
      <c r="SQA122" s="179"/>
      <c r="SQB122" s="179"/>
      <c r="SQC122" s="179"/>
      <c r="SQD122" s="179"/>
      <c r="SQE122" s="179"/>
      <c r="SQF122" s="179"/>
      <c r="SQG122" s="179"/>
      <c r="SQH122" s="179"/>
      <c r="SQI122" s="179"/>
      <c r="SQJ122" s="179"/>
      <c r="SQK122" s="179"/>
      <c r="SQL122" s="179"/>
      <c r="SQM122" s="179"/>
      <c r="SQN122" s="179"/>
      <c r="SQO122" s="179"/>
      <c r="SQP122" s="179"/>
      <c r="SQQ122" s="179"/>
      <c r="SQR122" s="179"/>
      <c r="SQS122" s="179"/>
      <c r="SQT122" s="179"/>
      <c r="SQU122" s="179"/>
      <c r="SQV122" s="179"/>
      <c r="SQW122" s="179"/>
      <c r="SQX122" s="179"/>
      <c r="SQY122" s="179"/>
      <c r="SQZ122" s="179"/>
      <c r="SRA122" s="179"/>
      <c r="SRB122" s="179"/>
      <c r="SRC122" s="179"/>
      <c r="SRD122" s="179"/>
      <c r="SRE122" s="179"/>
      <c r="SRF122" s="179"/>
      <c r="SRG122" s="179"/>
      <c r="SRH122" s="179"/>
      <c r="SRI122" s="179"/>
      <c r="SRJ122" s="179"/>
      <c r="SRK122" s="179"/>
      <c r="SRL122" s="179"/>
      <c r="SRM122" s="179"/>
      <c r="SRN122" s="179"/>
      <c r="SRO122" s="179"/>
      <c r="SRP122" s="179"/>
      <c r="SRQ122" s="179"/>
      <c r="SRR122" s="179"/>
      <c r="SRS122" s="179"/>
      <c r="SRT122" s="179"/>
      <c r="SRU122" s="179"/>
      <c r="SRV122" s="179"/>
      <c r="SRW122" s="179"/>
      <c r="SRX122" s="179"/>
      <c r="SRY122" s="179"/>
      <c r="SRZ122" s="179"/>
      <c r="SSA122" s="179"/>
      <c r="SSB122" s="179"/>
      <c r="SSC122" s="179"/>
      <c r="SSD122" s="179"/>
      <c r="SSE122" s="179"/>
      <c r="SSF122" s="179"/>
      <c r="SSG122" s="179"/>
      <c r="SSH122" s="179"/>
      <c r="SSI122" s="179"/>
      <c r="SSJ122" s="179"/>
      <c r="SSK122" s="179"/>
      <c r="SSL122" s="179"/>
      <c r="SSM122" s="179"/>
      <c r="SSN122" s="179"/>
      <c r="SSO122" s="179"/>
      <c r="SSP122" s="179"/>
      <c r="SSQ122" s="179"/>
      <c r="SSR122" s="179"/>
      <c r="SSS122" s="179"/>
      <c r="SST122" s="179"/>
      <c r="SSU122" s="179"/>
      <c r="SSV122" s="179"/>
      <c r="SSW122" s="179"/>
      <c r="SSX122" s="179"/>
      <c r="SSY122" s="179"/>
      <c r="SSZ122" s="179"/>
      <c r="STA122" s="179"/>
      <c r="STB122" s="179"/>
      <c r="STC122" s="179"/>
      <c r="STD122" s="179"/>
      <c r="STE122" s="179"/>
      <c r="STF122" s="179"/>
      <c r="STG122" s="179"/>
      <c r="STH122" s="179"/>
      <c r="STI122" s="179"/>
      <c r="STJ122" s="179"/>
      <c r="STK122" s="179"/>
      <c r="STL122" s="179"/>
      <c r="STM122" s="179"/>
      <c r="STN122" s="179"/>
      <c r="STO122" s="179"/>
      <c r="STP122" s="179"/>
      <c r="STQ122" s="179"/>
      <c r="STR122" s="179"/>
      <c r="STS122" s="179"/>
      <c r="STT122" s="179"/>
      <c r="STU122" s="179"/>
      <c r="STV122" s="179"/>
      <c r="STW122" s="179"/>
      <c r="STX122" s="179"/>
      <c r="STY122" s="179"/>
      <c r="STZ122" s="179"/>
      <c r="SUA122" s="179"/>
      <c r="SUB122" s="179"/>
      <c r="SUC122" s="179"/>
      <c r="SUD122" s="179"/>
      <c r="SUE122" s="179"/>
      <c r="SUF122" s="179"/>
      <c r="SUG122" s="179"/>
      <c r="SUH122" s="179"/>
      <c r="SUI122" s="179"/>
      <c r="SUJ122" s="179"/>
      <c r="SUK122" s="179"/>
      <c r="SUL122" s="179"/>
      <c r="SUM122" s="179"/>
      <c r="SUN122" s="179"/>
      <c r="SUO122" s="179"/>
      <c r="SUP122" s="179"/>
      <c r="SUQ122" s="179"/>
      <c r="SUR122" s="179"/>
      <c r="SUS122" s="179"/>
      <c r="SUT122" s="179"/>
      <c r="SUU122" s="179"/>
      <c r="SUV122" s="179"/>
      <c r="SUW122" s="179"/>
      <c r="SUX122" s="179"/>
      <c r="SUY122" s="179"/>
      <c r="SUZ122" s="179"/>
      <c r="SVA122" s="179"/>
      <c r="SVB122" s="179"/>
      <c r="SVC122" s="179"/>
      <c r="SVD122" s="179"/>
      <c r="SVE122" s="179"/>
      <c r="SVF122" s="179"/>
      <c r="SVG122" s="179"/>
      <c r="SVH122" s="179"/>
      <c r="SVI122" s="179"/>
      <c r="SVJ122" s="179"/>
      <c r="SVK122" s="179"/>
      <c r="SVL122" s="179"/>
      <c r="SVM122" s="179"/>
      <c r="SVN122" s="179"/>
      <c r="SVO122" s="179"/>
      <c r="SVP122" s="179"/>
      <c r="SVQ122" s="179"/>
      <c r="SVR122" s="179"/>
      <c r="SVS122" s="179"/>
      <c r="SVT122" s="179"/>
      <c r="SVU122" s="179"/>
      <c r="SVV122" s="179"/>
      <c r="SVW122" s="179"/>
      <c r="SVX122" s="179"/>
      <c r="SVY122" s="179"/>
      <c r="SVZ122" s="179"/>
      <c r="SWA122" s="179"/>
      <c r="SWB122" s="179"/>
      <c r="SWC122" s="179"/>
      <c r="SWD122" s="179"/>
      <c r="SWE122" s="179"/>
      <c r="SWF122" s="179"/>
      <c r="SWG122" s="179"/>
      <c r="SWH122" s="179"/>
      <c r="SWI122" s="179"/>
      <c r="SWJ122" s="179"/>
      <c r="SWK122" s="179"/>
      <c r="SWL122" s="179"/>
      <c r="SWM122" s="179"/>
      <c r="SWN122" s="179"/>
      <c r="SWO122" s="179"/>
      <c r="SWP122" s="179"/>
      <c r="SWQ122" s="179"/>
      <c r="SWR122" s="179"/>
      <c r="SWS122" s="179"/>
      <c r="SWT122" s="179"/>
      <c r="SWU122" s="179"/>
      <c r="SWV122" s="179"/>
      <c r="SWW122" s="179"/>
      <c r="SWX122" s="179"/>
      <c r="SWY122" s="179"/>
      <c r="SWZ122" s="179"/>
      <c r="SXA122" s="179"/>
      <c r="SXB122" s="179"/>
      <c r="SXC122" s="179"/>
      <c r="SXD122" s="179"/>
      <c r="SXE122" s="179"/>
      <c r="SXF122" s="179"/>
      <c r="SXG122" s="179"/>
      <c r="SXH122" s="179"/>
      <c r="SXI122" s="179"/>
      <c r="SXJ122" s="179"/>
      <c r="SXK122" s="179"/>
      <c r="SXL122" s="179"/>
      <c r="SXM122" s="179"/>
      <c r="SXN122" s="179"/>
      <c r="SXO122" s="179"/>
      <c r="SXP122" s="179"/>
      <c r="SXQ122" s="179"/>
      <c r="SXR122" s="179"/>
      <c r="SXS122" s="179"/>
      <c r="SXT122" s="179"/>
      <c r="SXU122" s="179"/>
      <c r="SXV122" s="179"/>
      <c r="SXW122" s="179"/>
      <c r="SXX122" s="179"/>
      <c r="SXY122" s="179"/>
      <c r="SXZ122" s="179"/>
      <c r="SYA122" s="179"/>
      <c r="SYB122" s="179"/>
      <c r="SYC122" s="179"/>
      <c r="SYD122" s="179"/>
      <c r="SYE122" s="179"/>
      <c r="SYF122" s="179"/>
      <c r="SYG122" s="179"/>
      <c r="SYH122" s="179"/>
      <c r="SYI122" s="179"/>
      <c r="SYJ122" s="179"/>
      <c r="SYK122" s="179"/>
      <c r="SYL122" s="179"/>
      <c r="SYM122" s="179"/>
      <c r="SYN122" s="179"/>
      <c r="SYO122" s="179"/>
      <c r="SYP122" s="179"/>
      <c r="SYQ122" s="179"/>
      <c r="SYR122" s="179"/>
      <c r="SYS122" s="179"/>
      <c r="SYT122" s="179"/>
      <c r="SYU122" s="179"/>
      <c r="SYV122" s="179"/>
      <c r="SYW122" s="179"/>
      <c r="SYX122" s="179"/>
      <c r="SYY122" s="179"/>
      <c r="SYZ122" s="179"/>
      <c r="SZA122" s="179"/>
      <c r="SZB122" s="179"/>
      <c r="SZC122" s="179"/>
      <c r="SZD122" s="179"/>
      <c r="SZE122" s="179"/>
      <c r="SZF122" s="179"/>
      <c r="SZG122" s="179"/>
      <c r="SZH122" s="179"/>
      <c r="SZI122" s="179"/>
      <c r="SZJ122" s="179"/>
      <c r="SZK122" s="179"/>
      <c r="SZL122" s="179"/>
      <c r="SZM122" s="179"/>
      <c r="SZN122" s="179"/>
      <c r="SZO122" s="179"/>
      <c r="SZP122" s="179"/>
      <c r="SZQ122" s="179"/>
      <c r="SZR122" s="179"/>
      <c r="SZS122" s="179"/>
      <c r="SZT122" s="179"/>
      <c r="SZU122" s="179"/>
      <c r="SZV122" s="179"/>
      <c r="SZW122" s="179"/>
      <c r="SZX122" s="179"/>
      <c r="SZY122" s="179"/>
      <c r="SZZ122" s="179"/>
      <c r="TAA122" s="179"/>
      <c r="TAB122" s="179"/>
      <c r="TAC122" s="179"/>
      <c r="TAD122" s="179"/>
      <c r="TAE122" s="179"/>
      <c r="TAF122" s="179"/>
      <c r="TAG122" s="179"/>
      <c r="TAH122" s="179"/>
      <c r="TAI122" s="179"/>
      <c r="TAJ122" s="179"/>
      <c r="TAK122" s="179"/>
      <c r="TAL122" s="179"/>
      <c r="TAM122" s="179"/>
      <c r="TAN122" s="179"/>
      <c r="TAO122" s="179"/>
      <c r="TAP122" s="179"/>
      <c r="TAQ122" s="179"/>
      <c r="TAR122" s="179"/>
      <c r="TAS122" s="179"/>
      <c r="TAT122" s="179"/>
      <c r="TAU122" s="179"/>
      <c r="TAV122" s="179"/>
      <c r="TAW122" s="179"/>
      <c r="TAX122" s="179"/>
      <c r="TAY122" s="179"/>
      <c r="TAZ122" s="179"/>
      <c r="TBA122" s="179"/>
      <c r="TBB122" s="179"/>
      <c r="TBC122" s="179"/>
      <c r="TBD122" s="179"/>
      <c r="TBE122" s="179"/>
      <c r="TBF122" s="179"/>
      <c r="TBG122" s="179"/>
      <c r="TBH122" s="179"/>
      <c r="TBI122" s="179"/>
      <c r="TBJ122" s="179"/>
      <c r="TBK122" s="179"/>
      <c r="TBL122" s="179"/>
      <c r="TBM122" s="179"/>
      <c r="TBN122" s="179"/>
      <c r="TBO122" s="179"/>
      <c r="TBP122" s="179"/>
      <c r="TBQ122" s="179"/>
      <c r="TBR122" s="179"/>
      <c r="TBS122" s="179"/>
      <c r="TBT122" s="179"/>
      <c r="TBU122" s="179"/>
      <c r="TBV122" s="179"/>
      <c r="TBW122" s="179"/>
      <c r="TBX122" s="179"/>
      <c r="TBY122" s="179"/>
      <c r="TBZ122" s="179"/>
      <c r="TCA122" s="179"/>
      <c r="TCB122" s="179"/>
      <c r="TCC122" s="179"/>
      <c r="TCD122" s="179"/>
      <c r="TCE122" s="179"/>
      <c r="TCF122" s="179"/>
      <c r="TCG122" s="179"/>
      <c r="TCH122" s="179"/>
      <c r="TCI122" s="179"/>
      <c r="TCJ122" s="179"/>
      <c r="TCK122" s="179"/>
      <c r="TCL122" s="179"/>
      <c r="TCM122" s="179"/>
      <c r="TCN122" s="179"/>
      <c r="TCO122" s="179"/>
      <c r="TCP122" s="179"/>
      <c r="TCQ122" s="179"/>
      <c r="TCR122" s="179"/>
      <c r="TCS122" s="179"/>
      <c r="TCT122" s="179"/>
      <c r="TCU122" s="179"/>
      <c r="TCV122" s="179"/>
      <c r="TCW122" s="179"/>
      <c r="TCX122" s="179"/>
      <c r="TCY122" s="179"/>
      <c r="TCZ122" s="179"/>
      <c r="TDA122" s="179"/>
      <c r="TDB122" s="179"/>
      <c r="TDC122" s="179"/>
      <c r="TDD122" s="179"/>
      <c r="TDE122" s="179"/>
      <c r="TDF122" s="179"/>
      <c r="TDG122" s="179"/>
      <c r="TDH122" s="179"/>
      <c r="TDI122" s="179"/>
      <c r="TDJ122" s="179"/>
      <c r="TDK122" s="179"/>
      <c r="TDL122" s="179"/>
      <c r="TDM122" s="179"/>
      <c r="TDN122" s="179"/>
      <c r="TDO122" s="179"/>
      <c r="TDP122" s="179"/>
      <c r="TDQ122" s="179"/>
      <c r="TDR122" s="179"/>
      <c r="TDS122" s="179"/>
      <c r="TDT122" s="179"/>
      <c r="TDU122" s="179"/>
      <c r="TDV122" s="179"/>
      <c r="TDW122" s="179"/>
      <c r="TDX122" s="179"/>
      <c r="TDY122" s="179"/>
      <c r="TDZ122" s="179"/>
      <c r="TEA122" s="179"/>
      <c r="TEB122" s="179"/>
      <c r="TEC122" s="179"/>
      <c r="TED122" s="179"/>
      <c r="TEE122" s="179"/>
      <c r="TEF122" s="179"/>
      <c r="TEG122" s="179"/>
      <c r="TEH122" s="179"/>
      <c r="TEI122" s="179"/>
      <c r="TEJ122" s="179"/>
      <c r="TEK122" s="179"/>
      <c r="TEL122" s="179"/>
      <c r="TEM122" s="179"/>
      <c r="TEN122" s="179"/>
      <c r="TEO122" s="179"/>
      <c r="TEP122" s="179"/>
      <c r="TEQ122" s="179"/>
      <c r="TER122" s="179"/>
      <c r="TES122" s="179"/>
      <c r="TET122" s="179"/>
      <c r="TEU122" s="179"/>
      <c r="TEV122" s="179"/>
      <c r="TEW122" s="179"/>
      <c r="TEX122" s="179"/>
      <c r="TEY122" s="179"/>
      <c r="TEZ122" s="179"/>
      <c r="TFA122" s="179"/>
      <c r="TFB122" s="179"/>
      <c r="TFC122" s="179"/>
      <c r="TFD122" s="179"/>
      <c r="TFE122" s="179"/>
      <c r="TFF122" s="179"/>
      <c r="TFG122" s="179"/>
      <c r="TFH122" s="179"/>
      <c r="TFI122" s="179"/>
      <c r="TFJ122" s="179"/>
      <c r="TFK122" s="179"/>
      <c r="TFL122" s="179"/>
      <c r="TFM122" s="179"/>
      <c r="TFN122" s="179"/>
      <c r="TFO122" s="179"/>
      <c r="TFP122" s="179"/>
      <c r="TFQ122" s="179"/>
      <c r="TFR122" s="179"/>
      <c r="TFS122" s="179"/>
      <c r="TFT122" s="179"/>
      <c r="TFU122" s="179"/>
      <c r="TFV122" s="179"/>
      <c r="TFW122" s="179"/>
      <c r="TFX122" s="179"/>
      <c r="TFY122" s="179"/>
      <c r="TFZ122" s="179"/>
      <c r="TGA122" s="179"/>
      <c r="TGB122" s="179"/>
      <c r="TGC122" s="179"/>
      <c r="TGD122" s="179"/>
      <c r="TGE122" s="179"/>
      <c r="TGF122" s="179"/>
      <c r="TGG122" s="179"/>
      <c r="TGH122" s="179"/>
      <c r="TGI122" s="179"/>
      <c r="TGJ122" s="179"/>
      <c r="TGK122" s="179"/>
      <c r="TGL122" s="179"/>
      <c r="TGM122" s="179"/>
      <c r="TGN122" s="179"/>
      <c r="TGO122" s="179"/>
      <c r="TGP122" s="179"/>
      <c r="TGQ122" s="179"/>
      <c r="TGR122" s="179"/>
      <c r="TGS122" s="179"/>
      <c r="TGT122" s="179"/>
      <c r="TGU122" s="179"/>
      <c r="TGV122" s="179"/>
      <c r="TGW122" s="179"/>
      <c r="TGX122" s="179"/>
      <c r="TGY122" s="179"/>
      <c r="TGZ122" s="179"/>
      <c r="THA122" s="179"/>
      <c r="THB122" s="179"/>
      <c r="THC122" s="179"/>
      <c r="THD122" s="179"/>
      <c r="THE122" s="179"/>
      <c r="THF122" s="179"/>
      <c r="THG122" s="179"/>
      <c r="THH122" s="179"/>
      <c r="THI122" s="179"/>
      <c r="THJ122" s="179"/>
      <c r="THK122" s="179"/>
      <c r="THL122" s="179"/>
      <c r="THM122" s="179"/>
      <c r="THN122" s="179"/>
      <c r="THO122" s="179"/>
      <c r="THP122" s="179"/>
      <c r="THQ122" s="179"/>
      <c r="THR122" s="179"/>
      <c r="THS122" s="179"/>
      <c r="THT122" s="179"/>
      <c r="THU122" s="179"/>
      <c r="THV122" s="179"/>
      <c r="THW122" s="179"/>
      <c r="THX122" s="179"/>
      <c r="THY122" s="179"/>
      <c r="THZ122" s="179"/>
      <c r="TIA122" s="179"/>
      <c r="TIB122" s="179"/>
      <c r="TIC122" s="179"/>
      <c r="TID122" s="179"/>
      <c r="TIE122" s="179"/>
      <c r="TIF122" s="179"/>
      <c r="TIG122" s="179"/>
      <c r="TIH122" s="179"/>
      <c r="TII122" s="179"/>
      <c r="TIJ122" s="179"/>
      <c r="TIK122" s="179"/>
      <c r="TIL122" s="179"/>
      <c r="TIM122" s="179"/>
      <c r="TIN122" s="179"/>
      <c r="TIO122" s="179"/>
      <c r="TIP122" s="179"/>
      <c r="TIQ122" s="179"/>
      <c r="TIR122" s="179"/>
      <c r="TIS122" s="179"/>
      <c r="TIT122" s="179"/>
      <c r="TIU122" s="179"/>
      <c r="TIV122" s="179"/>
      <c r="TIW122" s="179"/>
      <c r="TIX122" s="179"/>
      <c r="TIY122" s="179"/>
      <c r="TIZ122" s="179"/>
      <c r="TJA122" s="179"/>
      <c r="TJB122" s="179"/>
      <c r="TJC122" s="179"/>
      <c r="TJD122" s="179"/>
      <c r="TJE122" s="179"/>
      <c r="TJF122" s="179"/>
      <c r="TJG122" s="179"/>
      <c r="TJH122" s="179"/>
      <c r="TJI122" s="179"/>
      <c r="TJJ122" s="179"/>
      <c r="TJK122" s="179"/>
      <c r="TJL122" s="179"/>
      <c r="TJM122" s="179"/>
      <c r="TJN122" s="179"/>
      <c r="TJO122" s="179"/>
      <c r="TJP122" s="179"/>
      <c r="TJQ122" s="179"/>
      <c r="TJR122" s="179"/>
      <c r="TJS122" s="179"/>
      <c r="TJT122" s="179"/>
      <c r="TJU122" s="179"/>
      <c r="TJV122" s="179"/>
      <c r="TJW122" s="179"/>
      <c r="TJX122" s="179"/>
      <c r="TJY122" s="179"/>
      <c r="TJZ122" s="179"/>
      <c r="TKA122" s="179"/>
      <c r="TKB122" s="179"/>
      <c r="TKC122" s="179"/>
      <c r="TKD122" s="179"/>
      <c r="TKE122" s="179"/>
      <c r="TKF122" s="179"/>
      <c r="TKG122" s="179"/>
      <c r="TKH122" s="179"/>
      <c r="TKI122" s="179"/>
      <c r="TKJ122" s="179"/>
      <c r="TKK122" s="179"/>
      <c r="TKL122" s="179"/>
      <c r="TKM122" s="179"/>
      <c r="TKN122" s="179"/>
      <c r="TKO122" s="179"/>
      <c r="TKP122" s="179"/>
      <c r="TKQ122" s="179"/>
      <c r="TKR122" s="179"/>
      <c r="TKS122" s="179"/>
      <c r="TKT122" s="179"/>
      <c r="TKU122" s="179"/>
      <c r="TKV122" s="179"/>
      <c r="TKW122" s="179"/>
      <c r="TKX122" s="179"/>
      <c r="TKY122" s="179"/>
      <c r="TKZ122" s="179"/>
      <c r="TLA122" s="179"/>
      <c r="TLB122" s="179"/>
      <c r="TLC122" s="179"/>
      <c r="TLD122" s="179"/>
      <c r="TLE122" s="179"/>
      <c r="TLF122" s="179"/>
      <c r="TLG122" s="179"/>
      <c r="TLH122" s="179"/>
      <c r="TLI122" s="179"/>
      <c r="TLJ122" s="179"/>
      <c r="TLK122" s="179"/>
      <c r="TLL122" s="179"/>
      <c r="TLM122" s="179"/>
      <c r="TLN122" s="179"/>
      <c r="TLO122" s="179"/>
      <c r="TLP122" s="179"/>
      <c r="TLQ122" s="179"/>
      <c r="TLR122" s="179"/>
      <c r="TLS122" s="179"/>
      <c r="TLT122" s="179"/>
      <c r="TLU122" s="179"/>
      <c r="TLV122" s="179"/>
      <c r="TLW122" s="179"/>
      <c r="TLX122" s="179"/>
      <c r="TLY122" s="179"/>
      <c r="TLZ122" s="179"/>
      <c r="TMA122" s="179"/>
      <c r="TMB122" s="179"/>
      <c r="TMC122" s="179"/>
      <c r="TMD122" s="179"/>
      <c r="TME122" s="179"/>
      <c r="TMF122" s="179"/>
      <c r="TMG122" s="179"/>
      <c r="TMH122" s="179"/>
      <c r="TMI122" s="179"/>
      <c r="TMJ122" s="179"/>
      <c r="TMK122" s="179"/>
      <c r="TML122" s="179"/>
      <c r="TMM122" s="179"/>
      <c r="TMN122" s="179"/>
      <c r="TMO122" s="179"/>
      <c r="TMP122" s="179"/>
      <c r="TMQ122" s="179"/>
      <c r="TMR122" s="179"/>
      <c r="TMS122" s="179"/>
      <c r="TMT122" s="179"/>
      <c r="TMU122" s="179"/>
      <c r="TMV122" s="179"/>
      <c r="TMW122" s="179"/>
      <c r="TMX122" s="179"/>
      <c r="TMY122" s="179"/>
      <c r="TMZ122" s="179"/>
      <c r="TNA122" s="179"/>
      <c r="TNB122" s="179"/>
      <c r="TNC122" s="179"/>
      <c r="TND122" s="179"/>
      <c r="TNE122" s="179"/>
      <c r="TNF122" s="179"/>
      <c r="TNG122" s="179"/>
      <c r="TNH122" s="179"/>
      <c r="TNI122" s="179"/>
      <c r="TNJ122" s="179"/>
      <c r="TNK122" s="179"/>
      <c r="TNL122" s="179"/>
      <c r="TNM122" s="179"/>
      <c r="TNN122" s="179"/>
      <c r="TNO122" s="179"/>
      <c r="TNP122" s="179"/>
      <c r="TNQ122" s="179"/>
      <c r="TNR122" s="179"/>
      <c r="TNS122" s="179"/>
      <c r="TNT122" s="179"/>
      <c r="TNU122" s="179"/>
      <c r="TNV122" s="179"/>
      <c r="TNW122" s="179"/>
      <c r="TNX122" s="179"/>
      <c r="TNY122" s="179"/>
      <c r="TNZ122" s="179"/>
      <c r="TOA122" s="179"/>
      <c r="TOB122" s="179"/>
      <c r="TOC122" s="179"/>
      <c r="TOD122" s="179"/>
      <c r="TOE122" s="179"/>
      <c r="TOF122" s="179"/>
      <c r="TOG122" s="179"/>
      <c r="TOH122" s="179"/>
      <c r="TOI122" s="179"/>
      <c r="TOJ122" s="179"/>
      <c r="TOK122" s="179"/>
      <c r="TOL122" s="179"/>
      <c r="TOM122" s="179"/>
      <c r="TON122" s="179"/>
      <c r="TOO122" s="179"/>
      <c r="TOP122" s="179"/>
      <c r="TOQ122" s="179"/>
      <c r="TOR122" s="179"/>
      <c r="TOS122" s="179"/>
      <c r="TOT122" s="179"/>
      <c r="TOU122" s="179"/>
      <c r="TOV122" s="179"/>
      <c r="TOW122" s="179"/>
      <c r="TOX122" s="179"/>
      <c r="TOY122" s="179"/>
      <c r="TOZ122" s="179"/>
      <c r="TPA122" s="179"/>
      <c r="TPB122" s="179"/>
      <c r="TPC122" s="179"/>
      <c r="TPD122" s="179"/>
      <c r="TPE122" s="179"/>
      <c r="TPF122" s="179"/>
      <c r="TPG122" s="179"/>
      <c r="TPH122" s="179"/>
      <c r="TPI122" s="179"/>
      <c r="TPJ122" s="179"/>
      <c r="TPK122" s="179"/>
      <c r="TPL122" s="179"/>
      <c r="TPM122" s="179"/>
      <c r="TPN122" s="179"/>
      <c r="TPO122" s="179"/>
      <c r="TPP122" s="179"/>
      <c r="TPQ122" s="179"/>
      <c r="TPR122" s="179"/>
      <c r="TPS122" s="179"/>
      <c r="TPT122" s="179"/>
      <c r="TPU122" s="179"/>
      <c r="TPV122" s="179"/>
      <c r="TPW122" s="179"/>
      <c r="TPX122" s="179"/>
      <c r="TPY122" s="179"/>
      <c r="TPZ122" s="179"/>
      <c r="TQA122" s="179"/>
      <c r="TQB122" s="179"/>
      <c r="TQC122" s="179"/>
      <c r="TQD122" s="179"/>
      <c r="TQE122" s="179"/>
      <c r="TQF122" s="179"/>
      <c r="TQG122" s="179"/>
      <c r="TQH122" s="179"/>
      <c r="TQI122" s="179"/>
      <c r="TQJ122" s="179"/>
      <c r="TQK122" s="179"/>
      <c r="TQL122" s="179"/>
      <c r="TQM122" s="179"/>
      <c r="TQN122" s="179"/>
      <c r="TQO122" s="179"/>
      <c r="TQP122" s="179"/>
      <c r="TQQ122" s="179"/>
      <c r="TQR122" s="179"/>
      <c r="TQS122" s="179"/>
      <c r="TQT122" s="179"/>
      <c r="TQU122" s="179"/>
      <c r="TQV122" s="179"/>
      <c r="TQW122" s="179"/>
      <c r="TQX122" s="179"/>
      <c r="TQY122" s="179"/>
      <c r="TQZ122" s="179"/>
      <c r="TRA122" s="179"/>
      <c r="TRB122" s="179"/>
      <c r="TRC122" s="179"/>
      <c r="TRD122" s="179"/>
      <c r="TRE122" s="179"/>
      <c r="TRF122" s="179"/>
      <c r="TRG122" s="179"/>
      <c r="TRH122" s="179"/>
      <c r="TRI122" s="179"/>
      <c r="TRJ122" s="179"/>
      <c r="TRK122" s="179"/>
      <c r="TRL122" s="179"/>
      <c r="TRM122" s="179"/>
      <c r="TRN122" s="179"/>
      <c r="TRO122" s="179"/>
      <c r="TRP122" s="179"/>
      <c r="TRQ122" s="179"/>
      <c r="TRR122" s="179"/>
      <c r="TRS122" s="179"/>
      <c r="TRT122" s="179"/>
      <c r="TRU122" s="179"/>
      <c r="TRV122" s="179"/>
      <c r="TRW122" s="179"/>
      <c r="TRX122" s="179"/>
      <c r="TRY122" s="179"/>
      <c r="TRZ122" s="179"/>
      <c r="TSA122" s="179"/>
      <c r="TSB122" s="179"/>
      <c r="TSC122" s="179"/>
      <c r="TSD122" s="179"/>
      <c r="TSE122" s="179"/>
      <c r="TSF122" s="179"/>
      <c r="TSG122" s="179"/>
      <c r="TSH122" s="179"/>
      <c r="TSI122" s="179"/>
      <c r="TSJ122" s="179"/>
      <c r="TSK122" s="179"/>
      <c r="TSL122" s="179"/>
      <c r="TSM122" s="179"/>
      <c r="TSN122" s="179"/>
      <c r="TSO122" s="179"/>
      <c r="TSP122" s="179"/>
      <c r="TSQ122" s="179"/>
    </row>
    <row r="123" spans="1:14031" s="176" customFormat="1" ht="30.75" customHeight="1" x14ac:dyDescent="0.25">
      <c r="A123" s="187">
        <v>73</v>
      </c>
      <c r="B123" s="197" t="s">
        <v>298</v>
      </c>
      <c r="C123" s="189" t="s">
        <v>45</v>
      </c>
      <c r="D123" s="190" t="s">
        <v>269</v>
      </c>
      <c r="E123" s="198" t="s">
        <v>438</v>
      </c>
      <c r="F123" s="191" t="s">
        <v>74</v>
      </c>
      <c r="G123" s="209">
        <f>2281</f>
        <v>2281</v>
      </c>
      <c r="H123" s="209">
        <f>250</f>
        <v>250</v>
      </c>
      <c r="I123" s="209">
        <v>0</v>
      </c>
      <c r="J123" s="209">
        <v>0</v>
      </c>
      <c r="K123" s="209">
        <v>50</v>
      </c>
      <c r="L123" s="209">
        <v>0</v>
      </c>
      <c r="M123" s="209">
        <f>1000</f>
        <v>1000</v>
      </c>
      <c r="N123" s="201" t="s">
        <v>336</v>
      </c>
      <c r="O123" s="202">
        <v>0</v>
      </c>
      <c r="P123" s="192">
        <v>0</v>
      </c>
      <c r="Q123" s="192">
        <v>0</v>
      </c>
      <c r="R123" s="195">
        <f t="shared" si="13"/>
        <v>3581</v>
      </c>
      <c r="S123" s="196"/>
    </row>
    <row r="124" spans="1:14031" s="175" customFormat="1" ht="34.5" customHeight="1" x14ac:dyDescent="0.25">
      <c r="A124" s="187">
        <v>74</v>
      </c>
      <c r="B124" s="197" t="s">
        <v>299</v>
      </c>
      <c r="C124" s="189" t="s">
        <v>14</v>
      </c>
      <c r="D124" s="190" t="s">
        <v>271</v>
      </c>
      <c r="E124" s="198" t="s">
        <v>425</v>
      </c>
      <c r="F124" s="191" t="s">
        <v>74</v>
      </c>
      <c r="G124" s="192">
        <v>6297</v>
      </c>
      <c r="H124" s="192">
        <v>250</v>
      </c>
      <c r="I124" s="192">
        <v>375</v>
      </c>
      <c r="J124" s="192">
        <v>0</v>
      </c>
      <c r="K124" s="192">
        <v>0</v>
      </c>
      <c r="L124" s="192">
        <v>0</v>
      </c>
      <c r="M124" s="192">
        <v>2000</v>
      </c>
      <c r="N124" s="201" t="s">
        <v>336</v>
      </c>
      <c r="O124" s="202">
        <v>0</v>
      </c>
      <c r="P124" s="192">
        <v>0</v>
      </c>
      <c r="Q124" s="192">
        <v>0</v>
      </c>
      <c r="R124" s="195">
        <f t="shared" si="13"/>
        <v>8922</v>
      </c>
      <c r="S124" s="196"/>
    </row>
    <row r="125" spans="1:14031" s="175" customFormat="1" ht="22.5" customHeight="1" x14ac:dyDescent="0.25">
      <c r="A125" s="187"/>
      <c r="B125" s="197"/>
      <c r="C125" s="189"/>
      <c r="D125" s="190"/>
      <c r="E125" s="190"/>
      <c r="F125" s="191"/>
      <c r="G125" s="192">
        <f>SUM(G120:G124)</f>
        <v>28172</v>
      </c>
      <c r="H125" s="192">
        <f t="shared" ref="H125:R125" si="24">SUM(H120:H124)</f>
        <v>1250</v>
      </c>
      <c r="I125" s="192">
        <f t="shared" si="24"/>
        <v>1500</v>
      </c>
      <c r="J125" s="192">
        <f t="shared" si="24"/>
        <v>0</v>
      </c>
      <c r="K125" s="192">
        <f t="shared" si="24"/>
        <v>50</v>
      </c>
      <c r="L125" s="192">
        <f t="shared" si="24"/>
        <v>0</v>
      </c>
      <c r="M125" s="192">
        <f t="shared" si="24"/>
        <v>6800</v>
      </c>
      <c r="N125" s="192"/>
      <c r="O125" s="192">
        <f t="shared" si="24"/>
        <v>0</v>
      </c>
      <c r="P125" s="192">
        <f t="shared" si="24"/>
        <v>0</v>
      </c>
      <c r="Q125" s="192">
        <f t="shared" si="24"/>
        <v>0</v>
      </c>
      <c r="R125" s="192">
        <f t="shared" si="24"/>
        <v>37772</v>
      </c>
      <c r="S125" s="196"/>
    </row>
    <row r="126" spans="1:14031" s="175" customFormat="1" ht="42" customHeight="1" x14ac:dyDescent="0.25">
      <c r="A126" s="187"/>
      <c r="B126" s="203" t="s">
        <v>330</v>
      </c>
      <c r="C126" s="203"/>
      <c r="D126" s="190"/>
      <c r="E126" s="190"/>
      <c r="F126" s="191"/>
      <c r="G126" s="192"/>
      <c r="H126" s="192"/>
      <c r="I126" s="192"/>
      <c r="J126" s="192"/>
      <c r="K126" s="192"/>
      <c r="L126" s="192"/>
      <c r="M126" s="192"/>
      <c r="N126" s="193"/>
      <c r="O126" s="194"/>
      <c r="P126" s="194"/>
      <c r="Q126" s="194"/>
      <c r="R126" s="195"/>
      <c r="S126" s="196"/>
    </row>
    <row r="127" spans="1:14031" s="175" customFormat="1" ht="42" customHeight="1" x14ac:dyDescent="0.25">
      <c r="A127" s="187">
        <v>75</v>
      </c>
      <c r="B127" s="189" t="s">
        <v>319</v>
      </c>
      <c r="C127" s="189" t="s">
        <v>41</v>
      </c>
      <c r="D127" s="190" t="s">
        <v>320</v>
      </c>
      <c r="E127" s="198" t="s">
        <v>428</v>
      </c>
      <c r="F127" s="191" t="s">
        <v>74</v>
      </c>
      <c r="G127" s="192">
        <v>7000</v>
      </c>
      <c r="H127" s="192">
        <v>250</v>
      </c>
      <c r="I127" s="192">
        <v>0</v>
      </c>
      <c r="J127" s="192">
        <v>0</v>
      </c>
      <c r="K127" s="192">
        <v>0</v>
      </c>
      <c r="L127" s="192">
        <v>0</v>
      </c>
      <c r="M127" s="192">
        <v>0</v>
      </c>
      <c r="N127" s="201" t="s">
        <v>336</v>
      </c>
      <c r="O127" s="202">
        <v>0</v>
      </c>
      <c r="P127" s="192">
        <v>0</v>
      </c>
      <c r="Q127" s="192">
        <v>0</v>
      </c>
      <c r="R127" s="195">
        <f t="shared" si="13"/>
        <v>7250</v>
      </c>
      <c r="S127" s="196"/>
    </row>
    <row r="128" spans="1:14031" s="176" customFormat="1" ht="42" customHeight="1" x14ac:dyDescent="0.25">
      <c r="A128" s="187">
        <v>76</v>
      </c>
      <c r="B128" s="197" t="s">
        <v>347</v>
      </c>
      <c r="C128" s="189" t="s">
        <v>14</v>
      </c>
      <c r="D128" s="190" t="s">
        <v>274</v>
      </c>
      <c r="E128" s="198" t="s">
        <v>439</v>
      </c>
      <c r="F128" s="191" t="s">
        <v>74</v>
      </c>
      <c r="G128" s="192">
        <v>6297</v>
      </c>
      <c r="H128" s="192">
        <v>250</v>
      </c>
      <c r="I128" s="192">
        <v>375</v>
      </c>
      <c r="J128" s="192">
        <v>0</v>
      </c>
      <c r="K128" s="192">
        <v>0</v>
      </c>
      <c r="L128" s="192">
        <v>0</v>
      </c>
      <c r="M128" s="192">
        <v>1800</v>
      </c>
      <c r="N128" s="201" t="s">
        <v>336</v>
      </c>
      <c r="O128" s="202">
        <v>0</v>
      </c>
      <c r="P128" s="192" t="s">
        <v>381</v>
      </c>
      <c r="Q128" s="192">
        <v>0</v>
      </c>
      <c r="R128" s="195">
        <f t="shared" si="13"/>
        <v>8722</v>
      </c>
      <c r="S128" s="196"/>
    </row>
    <row r="129" spans="1:19" s="175" customFormat="1" ht="42" customHeight="1" x14ac:dyDescent="0.25">
      <c r="A129" s="187">
        <v>77</v>
      </c>
      <c r="B129" s="197" t="s">
        <v>300</v>
      </c>
      <c r="C129" s="189" t="s">
        <v>14</v>
      </c>
      <c r="D129" s="190" t="s">
        <v>273</v>
      </c>
      <c r="E129" s="198" t="s">
        <v>428</v>
      </c>
      <c r="F129" s="191" t="s">
        <v>74</v>
      </c>
      <c r="G129" s="192">
        <v>6297</v>
      </c>
      <c r="H129" s="192">
        <v>250</v>
      </c>
      <c r="I129" s="192">
        <v>375</v>
      </c>
      <c r="J129" s="192">
        <v>0</v>
      </c>
      <c r="K129" s="192">
        <v>0</v>
      </c>
      <c r="L129" s="192">
        <v>0</v>
      </c>
      <c r="M129" s="192">
        <v>2000</v>
      </c>
      <c r="N129" s="201" t="s">
        <v>336</v>
      </c>
      <c r="O129" s="202">
        <v>0</v>
      </c>
      <c r="P129" s="192">
        <v>0</v>
      </c>
      <c r="Q129" s="192">
        <v>0</v>
      </c>
      <c r="R129" s="195">
        <f t="shared" si="13"/>
        <v>8922</v>
      </c>
      <c r="S129" s="196"/>
    </row>
    <row r="130" spans="1:19" s="175" customFormat="1" ht="22.5" customHeight="1" x14ac:dyDescent="0.25">
      <c r="A130" s="187"/>
      <c r="B130" s="197"/>
      <c r="C130" s="189"/>
      <c r="D130" s="190"/>
      <c r="E130" s="190"/>
      <c r="F130" s="191"/>
      <c r="G130" s="192">
        <f>SUM(G127:G129)</f>
        <v>19594</v>
      </c>
      <c r="H130" s="192">
        <f t="shared" ref="H130:R130" si="25">SUM(H127:H129)</f>
        <v>750</v>
      </c>
      <c r="I130" s="192">
        <f t="shared" si="25"/>
        <v>750</v>
      </c>
      <c r="J130" s="192">
        <f t="shared" si="25"/>
        <v>0</v>
      </c>
      <c r="K130" s="192">
        <f t="shared" si="25"/>
        <v>0</v>
      </c>
      <c r="L130" s="192">
        <f t="shared" si="25"/>
        <v>0</v>
      </c>
      <c r="M130" s="192">
        <f t="shared" si="25"/>
        <v>3800</v>
      </c>
      <c r="N130" s="192"/>
      <c r="O130" s="192">
        <f t="shared" si="25"/>
        <v>0</v>
      </c>
      <c r="P130" s="192">
        <f t="shared" si="25"/>
        <v>0</v>
      </c>
      <c r="Q130" s="192">
        <f t="shared" si="25"/>
        <v>0</v>
      </c>
      <c r="R130" s="192">
        <f t="shared" si="25"/>
        <v>24894</v>
      </c>
      <c r="S130" s="196"/>
    </row>
    <row r="131" spans="1:19" s="175" customFormat="1" ht="42" customHeight="1" x14ac:dyDescent="0.25">
      <c r="A131" s="187"/>
      <c r="B131" s="203" t="s">
        <v>331</v>
      </c>
      <c r="C131" s="203"/>
      <c r="D131" s="190"/>
      <c r="E131" s="190"/>
      <c r="F131" s="191"/>
      <c r="G131" s="192"/>
      <c r="H131" s="192"/>
      <c r="I131" s="192"/>
      <c r="J131" s="192"/>
      <c r="K131" s="192"/>
      <c r="L131" s="192"/>
      <c r="M131" s="192"/>
      <c r="N131" s="193"/>
      <c r="O131" s="194"/>
      <c r="P131" s="194"/>
      <c r="Q131" s="194"/>
      <c r="R131" s="195"/>
      <c r="S131" s="196"/>
    </row>
    <row r="132" spans="1:19" s="175" customFormat="1" ht="42" customHeight="1" x14ac:dyDescent="0.25">
      <c r="A132" s="187">
        <v>78</v>
      </c>
      <c r="B132" s="197" t="s">
        <v>357</v>
      </c>
      <c r="C132" s="189" t="s">
        <v>14</v>
      </c>
      <c r="D132" s="190" t="s">
        <v>274</v>
      </c>
      <c r="E132" s="210" t="s">
        <v>440</v>
      </c>
      <c r="F132" s="191" t="s">
        <v>74</v>
      </c>
      <c r="G132" s="192">
        <v>6297</v>
      </c>
      <c r="H132" s="192">
        <v>250</v>
      </c>
      <c r="I132" s="192">
        <v>375</v>
      </c>
      <c r="J132" s="192">
        <v>0</v>
      </c>
      <c r="K132" s="192">
        <v>0</v>
      </c>
      <c r="L132" s="192">
        <v>0</v>
      </c>
      <c r="M132" s="192">
        <v>2000</v>
      </c>
      <c r="N132" s="201" t="s">
        <v>336</v>
      </c>
      <c r="O132" s="202">
        <v>0</v>
      </c>
      <c r="P132" s="192">
        <v>0</v>
      </c>
      <c r="Q132" s="192">
        <v>0</v>
      </c>
      <c r="R132" s="195">
        <f t="shared" si="13"/>
        <v>8922</v>
      </c>
      <c r="S132" s="196"/>
    </row>
    <row r="133" spans="1:19" s="175" customFormat="1" ht="69.75" customHeight="1" x14ac:dyDescent="0.25">
      <c r="A133" s="187">
        <v>79</v>
      </c>
      <c r="B133" s="197" t="s">
        <v>418</v>
      </c>
      <c r="C133" s="189" t="s">
        <v>14</v>
      </c>
      <c r="D133" s="190" t="s">
        <v>419</v>
      </c>
      <c r="E133" s="210" t="s">
        <v>440</v>
      </c>
      <c r="F133" s="191" t="s">
        <v>74</v>
      </c>
      <c r="G133" s="192">
        <v>6297</v>
      </c>
      <c r="H133" s="192">
        <v>250</v>
      </c>
      <c r="I133" s="192">
        <v>375</v>
      </c>
      <c r="J133" s="192">
        <v>0</v>
      </c>
      <c r="K133" s="192">
        <v>0</v>
      </c>
      <c r="L133" s="192">
        <v>0</v>
      </c>
      <c r="M133" s="192">
        <v>0</v>
      </c>
      <c r="N133" s="201" t="s">
        <v>336</v>
      </c>
      <c r="O133" s="202">
        <v>0</v>
      </c>
      <c r="P133" s="192">
        <v>0</v>
      </c>
      <c r="Q133" s="192">
        <v>0</v>
      </c>
      <c r="R133" s="195">
        <f t="shared" si="13"/>
        <v>6922</v>
      </c>
      <c r="S133" s="196"/>
    </row>
    <row r="134" spans="1:19" s="175" customFormat="1" ht="22.5" customHeight="1" x14ac:dyDescent="0.25">
      <c r="A134" s="187"/>
      <c r="B134" s="210"/>
      <c r="C134" s="189"/>
      <c r="D134" s="190"/>
      <c r="E134" s="190"/>
      <c r="F134" s="191"/>
      <c r="G134" s="192">
        <f>SUM(G132:G133)</f>
        <v>12594</v>
      </c>
      <c r="H134" s="192">
        <f t="shared" ref="H134:R134" si="26">SUM(H132:H133)</f>
        <v>500</v>
      </c>
      <c r="I134" s="192">
        <f t="shared" si="26"/>
        <v>750</v>
      </c>
      <c r="J134" s="192">
        <f t="shared" si="26"/>
        <v>0</v>
      </c>
      <c r="K134" s="192">
        <f t="shared" si="26"/>
        <v>0</v>
      </c>
      <c r="L134" s="192">
        <f t="shared" si="26"/>
        <v>0</v>
      </c>
      <c r="M134" s="192">
        <f t="shared" si="26"/>
        <v>2000</v>
      </c>
      <c r="N134" s="192"/>
      <c r="O134" s="192">
        <f t="shared" si="26"/>
        <v>0</v>
      </c>
      <c r="P134" s="192">
        <f t="shared" si="26"/>
        <v>0</v>
      </c>
      <c r="Q134" s="192">
        <f t="shared" si="26"/>
        <v>0</v>
      </c>
      <c r="R134" s="192">
        <f t="shared" si="26"/>
        <v>15844</v>
      </c>
      <c r="S134" s="196"/>
    </row>
    <row r="135" spans="1:19" ht="18.75" customHeight="1" x14ac:dyDescent="0.25">
      <c r="A135" s="234" t="s">
        <v>450</v>
      </c>
      <c r="B135" s="234"/>
      <c r="C135" s="234"/>
      <c r="D135" s="234"/>
      <c r="E135" s="234"/>
      <c r="F135" s="234"/>
      <c r="G135" s="234"/>
      <c r="H135" s="234"/>
      <c r="I135" s="234"/>
      <c r="J135" s="234"/>
      <c r="K135" s="234"/>
      <c r="L135" s="234"/>
      <c r="M135" s="234"/>
      <c r="N135" s="234"/>
      <c r="O135" s="234"/>
      <c r="P135" s="234"/>
      <c r="Q135" s="234"/>
      <c r="R135" s="234"/>
      <c r="S135" s="211"/>
    </row>
    <row r="136" spans="1:19" ht="15.75" customHeight="1" x14ac:dyDescent="0.25">
      <c r="A136" s="180"/>
      <c r="B136" s="180"/>
      <c r="C136" s="180"/>
      <c r="D136" s="180"/>
      <c r="E136" s="180"/>
      <c r="F136" s="180"/>
      <c r="G136" s="180"/>
      <c r="H136" s="180"/>
      <c r="I136" s="180"/>
      <c r="J136" s="180"/>
      <c r="K136" s="180"/>
      <c r="L136" s="180"/>
      <c r="M136" s="180"/>
      <c r="N136" s="180"/>
      <c r="O136" s="180"/>
      <c r="P136" s="180"/>
      <c r="Q136" s="180"/>
      <c r="R136" s="180"/>
      <c r="S136" s="180"/>
    </row>
    <row r="137" spans="1:19" ht="22.5" customHeight="1" x14ac:dyDescent="0.25">
      <c r="A137" s="180"/>
      <c r="B137" s="180"/>
      <c r="C137" s="180"/>
      <c r="D137" s="180"/>
      <c r="E137" s="180"/>
      <c r="F137" s="180"/>
      <c r="G137" s="180"/>
      <c r="H137" s="180"/>
      <c r="I137" s="180"/>
      <c r="J137" s="180"/>
      <c r="K137" s="180"/>
      <c r="L137" s="180"/>
      <c r="M137" s="180"/>
      <c r="N137" s="180"/>
      <c r="O137" s="180"/>
      <c r="P137" s="180"/>
      <c r="Q137" s="180"/>
      <c r="R137" s="180"/>
      <c r="S137" s="180"/>
    </row>
  </sheetData>
  <autoFilter ref="A8:TSQ68"/>
  <mergeCells count="6">
    <mergeCell ref="A135:R135"/>
    <mergeCell ref="A1:S1"/>
    <mergeCell ref="B6:S6"/>
    <mergeCell ref="A2:S2"/>
    <mergeCell ref="A3:S3"/>
    <mergeCell ref="A4:S4"/>
  </mergeCells>
  <printOptions horizontalCentered="1"/>
  <pageMargins left="0.82677165354330717" right="0.23622047244094491" top="1.294921875" bottom="0.74803149606299213" header="0.31496062992125984" footer="0.31496062992125984"/>
  <pageSetup paperSize="5" scale="45" orientation="landscape" horizontalDpi="4294967295" verticalDpi="4294967295" r:id="rId1"/>
  <headerFooter>
    <oddHeader>&amp;L                                                            &amp;G</oddHeader>
    <oddFooter>&amp;R&amp;P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5</vt:i4>
      </vt:variant>
    </vt:vector>
  </HeadingPairs>
  <TitlesOfParts>
    <vt:vector size="10" baseType="lpstr">
      <vt:lpstr>NOMINA</vt:lpstr>
      <vt:lpstr>Nomina sin complemento</vt:lpstr>
      <vt:lpstr>Nomina Rudy plazas vacantes</vt:lpstr>
      <vt:lpstr>sin complemento </vt:lpstr>
      <vt:lpstr>Hoja1</vt:lpstr>
      <vt:lpstr>Hoja1!Títulos_a_imprimir</vt:lpstr>
      <vt:lpstr>NOMINA!Títulos_a_imprimir</vt:lpstr>
      <vt:lpstr>'Nomina Rudy plazas vacantes'!Títulos_a_imprimir</vt:lpstr>
      <vt:lpstr>'Nomina sin complemento'!Títulos_a_imprimir</vt:lpstr>
      <vt:lpstr>'sin complemento '!Títulos_a_imprimir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</dc:creator>
  <cp:lastModifiedBy>Informatica</cp:lastModifiedBy>
  <cp:lastPrinted>2023-05-19T17:32:28Z</cp:lastPrinted>
  <dcterms:created xsi:type="dcterms:W3CDTF">2013-03-15T15:22:55Z</dcterms:created>
  <dcterms:modified xsi:type="dcterms:W3CDTF">2023-05-19T17:32:37Z</dcterms:modified>
</cp:coreProperties>
</file>